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2019г. (5 месяцев)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H45" i="1"/>
  <c r="G44"/>
  <c r="G27"/>
  <c r="G32"/>
  <c r="G35"/>
  <c r="E17"/>
  <c r="H17" s="1"/>
  <c r="E18"/>
  <c r="E4"/>
  <c r="H18"/>
  <c r="E43"/>
  <c r="H43" s="1"/>
  <c r="E42"/>
  <c r="H42" s="1"/>
  <c r="E41"/>
  <c r="H41" s="1"/>
  <c r="E39"/>
  <c r="H39" s="1"/>
  <c r="E36"/>
  <c r="H36" s="1"/>
  <c r="E34"/>
  <c r="E35"/>
  <c r="E33"/>
  <c r="H33" s="1"/>
  <c r="E32"/>
  <c r="H32" s="1"/>
  <c r="E30"/>
  <c r="H30" s="1"/>
  <c r="E28"/>
  <c r="H28" s="1"/>
  <c r="E27"/>
  <c r="H26" s="1"/>
  <c r="E21"/>
  <c r="H21" s="1"/>
  <c r="E22"/>
  <c r="H22" s="1"/>
  <c r="E23"/>
  <c r="H23" s="1"/>
  <c r="E24"/>
  <c r="H24" s="1"/>
  <c r="E12"/>
  <c r="H12" s="1"/>
  <c r="E11"/>
  <c r="H11" s="1"/>
  <c r="E10"/>
  <c r="H10" s="1"/>
  <c r="E9"/>
  <c r="H9" s="1"/>
  <c r="E8"/>
  <c r="H8" s="1"/>
  <c r="E14"/>
  <c r="H14" s="1"/>
  <c r="H35" l="1"/>
  <c r="E44"/>
  <c r="H34"/>
  <c r="H44" s="1"/>
</calcChain>
</file>

<file path=xl/sharedStrings.xml><?xml version="1.0" encoding="utf-8"?>
<sst xmlns="http://schemas.openxmlformats.org/spreadsheetml/2006/main" count="56" uniqueCount="56">
  <si>
    <t>№ п/п</t>
  </si>
  <si>
    <t>Наименование работ</t>
  </si>
  <si>
    <t>Ед. изм.</t>
  </si>
  <si>
    <t>Объем</t>
  </si>
  <si>
    <t>Годовая плата,               руб.</t>
  </si>
  <si>
    <t>Материалы,                руб.</t>
  </si>
  <si>
    <t>м2</t>
  </si>
  <si>
    <t>I.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</si>
  <si>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МКД</t>
  </si>
  <si>
    <t>Общие работы, выполняемые для надлежащего содержания систем водоснабжения, отопления и водоотведения, в т.ч.</t>
  </si>
  <si>
    <t xml:space="preserve">1.1.  Проверка исправности и работоспособности:                                                          </t>
  </si>
  <si>
    <t>водоснабжения  и водоотведения</t>
  </si>
  <si>
    <t>отопления (в отопительный период)</t>
  </si>
  <si>
    <t>Работы, выполняемые в целях надлежащего содержания систем теплоснабжения</t>
  </si>
  <si>
    <t>2.1. Промывка и регулировка системы отопления</t>
  </si>
  <si>
    <t>3. Работы, выполняемые в целях надлежащего содержания систем электрооборудования</t>
  </si>
  <si>
    <t>3.1. Проверка и обеспечение работоспособности:</t>
  </si>
  <si>
    <t>электрооборудования</t>
  </si>
  <si>
    <t>ΙΙ. Работы и услуги по содержанию иного общего имущества в МКД.</t>
  </si>
  <si>
    <t>1. Работы по содержанию помещений, входящих в состав общего имущества в МКД.</t>
  </si>
  <si>
    <t>1.1. Сухая уборка (подметание) лестничных площадок, маршей</t>
  </si>
  <si>
    <t>1.2. Влажная уборка (мытье) лестничных площадок, маршей</t>
  </si>
  <si>
    <t>1.3. Влажная протирка элементов</t>
  </si>
  <si>
    <t>1.4. Проведение дератизации и дезинсекции помещений подвала</t>
  </si>
  <si>
    <t xml:space="preserve">2. Работы по содержанию земельного участка, на котором расположен МКД в холодный период года. </t>
  </si>
  <si>
    <t xml:space="preserve">2.1. Уборка придомовой территории в холодный период года - </t>
  </si>
  <si>
    <t>очистка от снега, льда, посыпка песком</t>
  </si>
  <si>
    <t>2.2. Уборка контейнерной площадки и прилегающей к ней территории</t>
  </si>
  <si>
    <t>2.3. Уборка крыльца, площадки перед входом в подъезд -</t>
  </si>
  <si>
    <t>подметание, очистка от снега и наледи, посыпка песком площадки</t>
  </si>
  <si>
    <t>3. Работы по содержанию земельного участка, на котором расположен МКД в теплый период года.</t>
  </si>
  <si>
    <t>3.1. Уборка придомовой территории в теплый период</t>
  </si>
  <si>
    <t>3.2. Уборка контейнерной площадки и прилегающей к ней территории</t>
  </si>
  <si>
    <t>3.3. Уборка крыльца, площадки перед входом в подъезд</t>
  </si>
  <si>
    <t>3.4. Уборка и выкашивание газонов</t>
  </si>
  <si>
    <t>4. Работы по обеспечению вывоза бытовых отходов.</t>
  </si>
  <si>
    <t>4.1. Вывоз бытовых отходов</t>
  </si>
  <si>
    <t>в т.ч. крупногабаритный</t>
  </si>
  <si>
    <t>4.2. Организация мест накопления бытовых отходов (окраска контейнеров)</t>
  </si>
  <si>
    <t>5. Обеспечение устранения аварий в соответствии с установленными предельными сроками на внутридомовых инженерных системах в МКД, выполнения заявок населения.</t>
  </si>
  <si>
    <t>5.1. Аварийно-диспетчерская служба</t>
  </si>
  <si>
    <t xml:space="preserve">Расходы на управление </t>
  </si>
  <si>
    <t xml:space="preserve">Общая стоимость предоставленных услуг по управлению,содержанию и ремонту общего имущества МКД  </t>
  </si>
  <si>
    <t>Разница между плановой стоимостью принятого минимального перечня и фактическими затратами.</t>
  </si>
  <si>
    <t>Долг на 31/12/2019</t>
  </si>
  <si>
    <t>Итого стоимость работ, руб.</t>
  </si>
  <si>
    <t>Стоимость выполненных доп.работ (за отчетный период), руб.</t>
  </si>
  <si>
    <t xml:space="preserve">Приложение № 1 к Договору управления от 19.07.2019 г. </t>
  </si>
  <si>
    <t>Стоимость  за 1 кв.м общей площади руб. 23,82</t>
  </si>
  <si>
    <t>1.2. Обслуживание узла учета тепловой энергии</t>
  </si>
  <si>
    <t>аварийный ремонт системы «водосточки» с помощью автовышки</t>
  </si>
  <si>
    <t>обслуживание, осмотр, чистка наружной и домовой системы канализации (септик-бочка)</t>
  </si>
  <si>
    <t>Почтово-банковские расходы, ИРЦ</t>
  </si>
  <si>
    <t>ревизия наружного освещения с обтяжкой эл/контактов, заменой сгоревших ламп с помощью автовышки</t>
  </si>
  <si>
    <t xml:space="preserve">Составила:инженер  ООО"Континент" :Каминская Н.И. </t>
  </si>
  <si>
    <t>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управляющей компании ООО"Континент" о выполнении договора управления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содержанию и текущему ремонту жилого дома № 6  по ул.Тихоокеанская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период правления с 01.08.2019 по 31.01.2019 г.г. (5 месяцев)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</si>
</sst>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  <charset val="1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right" vertical="top"/>
    </xf>
    <xf numFmtId="0" fontId="4" fillId="0" borderId="1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vertical="top"/>
    </xf>
    <xf numFmtId="49" fontId="2" fillId="0" borderId="1" xfId="0" applyNumberFormat="1" applyFont="1" applyFill="1" applyBorder="1" applyAlignment="1" applyProtection="1">
      <alignment horizontal="right"/>
    </xf>
    <xf numFmtId="0" fontId="5" fillId="2" borderId="2" xfId="0" applyNumberFormat="1" applyFont="1" applyFill="1" applyBorder="1" applyAlignment="1" applyProtection="1">
      <alignment wrapText="1"/>
    </xf>
    <xf numFmtId="0" fontId="2" fillId="0" borderId="3" xfId="0" applyNumberFormat="1" applyFont="1" applyFill="1" applyBorder="1" applyAlignment="1" applyProtection="1"/>
    <xf numFmtId="2" fontId="2" fillId="0" borderId="3" xfId="0" applyNumberFormat="1" applyFont="1" applyFill="1" applyBorder="1" applyAlignment="1" applyProtection="1"/>
    <xf numFmtId="2" fontId="2" fillId="0" borderId="3" xfId="0" applyNumberFormat="1" applyFont="1" applyFill="1" applyBorder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wrapText="1"/>
    </xf>
    <xf numFmtId="2" fontId="2" fillId="0" borderId="4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>
      <alignment horizontal="right" vertical="center"/>
    </xf>
    <xf numFmtId="0" fontId="2" fillId="0" borderId="5" xfId="0" applyNumberFormat="1" applyFont="1" applyFill="1" applyBorder="1" applyAlignment="1" applyProtection="1"/>
    <xf numFmtId="2" fontId="2" fillId="0" borderId="5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>
      <alignment horizontal="right" vertical="top"/>
    </xf>
    <xf numFmtId="49" fontId="4" fillId="0" borderId="1" xfId="0" applyNumberFormat="1" applyFont="1" applyFill="1" applyBorder="1" applyAlignment="1" applyProtection="1">
      <alignment horizontal="right"/>
    </xf>
    <xf numFmtId="0" fontId="4" fillId="0" borderId="6" xfId="0" applyNumberFormat="1" applyFont="1" applyFill="1" applyBorder="1" applyAlignment="1" applyProtection="1">
      <alignment wrapText="1"/>
    </xf>
    <xf numFmtId="2" fontId="2" fillId="3" borderId="1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2" fontId="6" fillId="3" borderId="1" xfId="0" applyNumberFormat="1" applyFont="1" applyFill="1" applyBorder="1" applyAlignment="1" applyProtection="1"/>
    <xf numFmtId="2" fontId="4" fillId="3" borderId="4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right" vertical="top"/>
    </xf>
    <xf numFmtId="0" fontId="7" fillId="0" borderId="7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5" fillId="0" borderId="8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>
      <alignment horizontal="right"/>
    </xf>
    <xf numFmtId="2" fontId="2" fillId="0" borderId="9" xfId="0" applyNumberFormat="1" applyFont="1" applyFill="1" applyBorder="1" applyAlignment="1" applyProtection="1">
      <alignment horizontal="right"/>
    </xf>
    <xf numFmtId="2" fontId="2" fillId="3" borderId="4" xfId="0" applyNumberFormat="1" applyFont="1" applyFill="1" applyBorder="1" applyAlignment="1" applyProtection="1">
      <alignment horizontal="right"/>
    </xf>
    <xf numFmtId="2" fontId="2" fillId="3" borderId="1" xfId="0" applyNumberFormat="1" applyFont="1" applyFill="1" applyBorder="1" applyAlignment="1" applyProtection="1">
      <alignment horizontal="right"/>
    </xf>
    <xf numFmtId="0" fontId="5" fillId="0" borderId="1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/>
    <xf numFmtId="2" fontId="2" fillId="3" borderId="4" xfId="0" applyNumberFormat="1" applyFont="1" applyFill="1" applyBorder="1" applyAlignment="1" applyProtection="1"/>
    <xf numFmtId="0" fontId="5" fillId="0" borderId="11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5" fillId="0" borderId="7" xfId="0" applyNumberFormat="1" applyFont="1" applyFill="1" applyBorder="1" applyAlignment="1" applyProtection="1">
      <alignment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7" fillId="0" borderId="12" xfId="0" applyNumberFormat="1" applyFont="1" applyFill="1" applyBorder="1" applyAlignment="1" applyProtection="1">
      <alignment horizontal="center" vertical="top" wrapText="1"/>
    </xf>
    <xf numFmtId="0" fontId="5" fillId="0" borderId="13" xfId="0" applyNumberFormat="1" applyFont="1" applyFill="1" applyBorder="1" applyAlignment="1" applyProtection="1">
      <alignment vertical="top" wrapText="1"/>
    </xf>
    <xf numFmtId="2" fontId="2" fillId="3" borderId="9" xfId="0" applyNumberFormat="1" applyFont="1" applyFill="1" applyBorder="1" applyAlignment="1" applyProtection="1"/>
    <xf numFmtId="2" fontId="2" fillId="3" borderId="3" xfId="0" applyNumberFormat="1" applyFont="1" applyFill="1" applyBorder="1" applyAlignment="1" applyProtection="1"/>
    <xf numFmtId="0" fontId="5" fillId="0" borderId="14" xfId="0" applyNumberFormat="1" applyFont="1" applyFill="1" applyBorder="1" applyAlignment="1" applyProtection="1">
      <alignment vertical="top" wrapText="1"/>
    </xf>
    <xf numFmtId="2" fontId="2" fillId="3" borderId="15" xfId="0" applyNumberFormat="1" applyFont="1" applyFill="1" applyBorder="1" applyAlignment="1" applyProtection="1"/>
    <xf numFmtId="2" fontId="2" fillId="3" borderId="5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2" fontId="2" fillId="0" borderId="16" xfId="0" applyNumberFormat="1" applyFont="1" applyFill="1" applyBorder="1" applyAlignment="1" applyProtection="1">
      <alignment horizontal="right" vertical="center"/>
    </xf>
    <xf numFmtId="49" fontId="6" fillId="0" borderId="1" xfId="0" applyNumberFormat="1" applyFont="1" applyFill="1" applyBorder="1" applyAlignment="1" applyProtection="1">
      <alignment horizontal="right"/>
    </xf>
    <xf numFmtId="0" fontId="2" fillId="0" borderId="15" xfId="0" applyNumberFormat="1" applyFont="1" applyFill="1" applyBorder="1" applyAlignment="1" applyProtection="1"/>
    <xf numFmtId="2" fontId="2" fillId="0" borderId="5" xfId="0" applyNumberFormat="1" applyFont="1" applyFill="1" applyBorder="1" applyAlignment="1" applyProtection="1">
      <alignment horizontal="right" vertical="center"/>
    </xf>
    <xf numFmtId="0" fontId="2" fillId="0" borderId="17" xfId="0" applyNumberFormat="1" applyFont="1" applyFill="1" applyBorder="1" applyAlignment="1" applyProtection="1"/>
    <xf numFmtId="0" fontId="5" fillId="0" borderId="12" xfId="0" applyNumberFormat="1" applyFont="1" applyFill="1" applyBorder="1" applyAlignment="1" applyProtection="1">
      <alignment wrapText="1"/>
    </xf>
    <xf numFmtId="2" fontId="2" fillId="0" borderId="5" xfId="0" applyNumberFormat="1" applyFont="1" applyFill="1" applyBorder="1" applyAlignment="1" applyProtection="1">
      <alignment horizontal="right"/>
    </xf>
    <xf numFmtId="0" fontId="5" fillId="0" borderId="18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>
      <alignment horizontal="center"/>
    </xf>
    <xf numFmtId="0" fontId="7" fillId="0" borderId="19" xfId="0" applyNumberFormat="1" applyFont="1" applyFill="1" applyBorder="1" applyAlignment="1" applyProtection="1">
      <alignment horizontal="center" wrapText="1"/>
    </xf>
    <xf numFmtId="0" fontId="5" fillId="0" borderId="21" xfId="0" applyNumberFormat="1" applyFont="1" applyFill="1" applyBorder="1" applyAlignment="1" applyProtection="1">
      <alignment wrapText="1"/>
    </xf>
    <xf numFmtId="0" fontId="5" fillId="0" borderId="14" xfId="0" applyNumberFormat="1" applyFont="1" applyFill="1" applyBorder="1" applyAlignment="1" applyProtection="1">
      <alignment wrapText="1"/>
    </xf>
    <xf numFmtId="2" fontId="6" fillId="0" borderId="1" xfId="0" applyNumberFormat="1" applyFont="1" applyFill="1" applyBorder="1" applyAlignment="1" applyProtection="1"/>
    <xf numFmtId="2" fontId="4" fillId="3" borderId="1" xfId="0" applyNumberFormat="1" applyFont="1" applyFill="1" applyBorder="1" applyAlignment="1" applyProtection="1"/>
    <xf numFmtId="0" fontId="7" fillId="0" borderId="10" xfId="0" applyNumberFormat="1" applyFont="1" applyFill="1" applyBorder="1" applyAlignment="1" applyProtection="1">
      <alignment horizontal="center" wrapText="1"/>
    </xf>
    <xf numFmtId="0" fontId="5" fillId="0" borderId="11" xfId="0" applyNumberFormat="1" applyFont="1" applyFill="1" applyBorder="1" applyAlignment="1" applyProtection="1">
      <alignment wrapText="1"/>
    </xf>
    <xf numFmtId="49" fontId="4" fillId="0" borderId="1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>
      <alignment wrapText="1"/>
    </xf>
    <xf numFmtId="2" fontId="4" fillId="0" borderId="1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2" fontId="4" fillId="0" borderId="1" xfId="0" applyNumberFormat="1" applyFont="1" applyFill="1" applyBorder="1" applyAlignment="1" applyProtection="1">
      <alignment wrapText="1"/>
    </xf>
    <xf numFmtId="2" fontId="4" fillId="3" borderId="23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/>
    <xf numFmtId="0" fontId="9" fillId="0" borderId="0" xfId="0" applyFont="1"/>
    <xf numFmtId="2" fontId="0" fillId="0" borderId="0" xfId="0" applyNumberFormat="1"/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" fontId="4" fillId="0" borderId="24" xfId="0" applyNumberFormat="1" applyFont="1" applyBorder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9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8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5" fillId="0" borderId="1" xfId="0" applyNumberFormat="1" applyFont="1" applyFill="1" applyBorder="1" applyAlignment="1" applyProtection="1"/>
    <xf numFmtId="0" fontId="5" fillId="0" borderId="25" xfId="0" applyFont="1" applyBorder="1" applyAlignment="1">
      <alignment wrapText="1"/>
    </xf>
    <xf numFmtId="2" fontId="4" fillId="4" borderId="1" xfId="0" applyNumberFormat="1" applyFont="1" applyFill="1" applyBorder="1" applyAlignment="1" applyProtection="1">
      <alignment horizontal="center" vertical="center" wrapText="1"/>
    </xf>
    <xf numFmtId="2" fontId="7" fillId="4" borderId="0" xfId="0" applyNumberFormat="1" applyFont="1" applyFill="1" applyAlignment="1">
      <alignment vertical="center"/>
    </xf>
    <xf numFmtId="2" fontId="4" fillId="4" borderId="1" xfId="0" applyNumberFormat="1" applyFont="1" applyFill="1" applyBorder="1" applyAlignment="1" applyProtection="1"/>
    <xf numFmtId="0" fontId="2" fillId="0" borderId="0" xfId="0" applyFont="1"/>
    <xf numFmtId="0" fontId="1" fillId="0" borderId="22" xfId="0" applyNumberFormat="1" applyFont="1" applyFill="1" applyBorder="1" applyAlignment="1" applyProtection="1">
      <alignment vertical="center" wrapText="1"/>
    </xf>
    <xf numFmtId="0" fontId="5" fillId="0" borderId="0" xfId="0" applyFont="1" applyAlignment="1">
      <alignment horizontal="right"/>
    </xf>
    <xf numFmtId="0" fontId="2" fillId="0" borderId="3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>
      <alignment horizontal="center"/>
    </xf>
    <xf numFmtId="2" fontId="2" fillId="0" borderId="9" xfId="0" applyNumberFormat="1" applyFont="1" applyFill="1" applyBorder="1" applyAlignment="1" applyProtection="1">
      <alignment horizontal="center" vertical="center"/>
    </xf>
    <xf numFmtId="2" fontId="2" fillId="0" borderId="15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/>
    </xf>
    <xf numFmtId="0" fontId="2" fillId="0" borderId="15" xfId="0" applyNumberFormat="1" applyFont="1" applyFill="1" applyBorder="1" applyAlignment="1" applyProtection="1">
      <alignment horizontal="center"/>
    </xf>
    <xf numFmtId="0" fontId="12" fillId="0" borderId="22" xfId="0" applyFont="1" applyBorder="1" applyAlignment="1">
      <alignment horizontal="center" vertical="center" wrapText="1"/>
    </xf>
    <xf numFmtId="2" fontId="4" fillId="3" borderId="3" xfId="0" applyNumberFormat="1" applyFont="1" applyFill="1" applyBorder="1" applyAlignment="1" applyProtection="1">
      <alignment horizontal="center"/>
    </xf>
    <xf numFmtId="2" fontId="4" fillId="3" borderId="16" xfId="0" applyNumberFormat="1" applyFont="1" applyFill="1" applyBorder="1" applyAlignment="1" applyProtection="1">
      <alignment horizontal="center"/>
    </xf>
    <xf numFmtId="2" fontId="4" fillId="3" borderId="5" xfId="0" applyNumberFormat="1" applyFont="1" applyFill="1" applyBorder="1" applyAlignment="1" applyProtection="1">
      <alignment horizontal="center"/>
    </xf>
    <xf numFmtId="2" fontId="2" fillId="0" borderId="3" xfId="0" applyNumberFormat="1" applyFont="1" applyFill="1" applyBorder="1" applyAlignment="1" applyProtection="1">
      <alignment horizontal="right"/>
    </xf>
    <xf numFmtId="2" fontId="2" fillId="0" borderId="16" xfId="0" applyNumberFormat="1" applyFont="1" applyFill="1" applyBorder="1" applyAlignment="1" applyProtection="1">
      <alignment horizontal="right"/>
    </xf>
    <xf numFmtId="2" fontId="2" fillId="0" borderId="5" xfId="0" applyNumberFormat="1" applyFont="1" applyFill="1" applyBorder="1" applyAlignment="1" applyProtection="1">
      <alignment horizontal="right"/>
    </xf>
    <xf numFmtId="0" fontId="2" fillId="0" borderId="2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22" xfId="0" applyNumberFormat="1" applyFont="1" applyFill="1" applyBorder="1" applyAlignment="1" applyProtection="1">
      <alignment horizontal="center"/>
    </xf>
    <xf numFmtId="0" fontId="2" fillId="0" borderId="16" xfId="0" applyNumberFormat="1" applyFont="1" applyFill="1" applyBorder="1" applyAlignment="1" applyProtection="1">
      <alignment horizontal="center"/>
    </xf>
    <xf numFmtId="2" fontId="6" fillId="0" borderId="3" xfId="0" applyNumberFormat="1" applyFont="1" applyFill="1" applyBorder="1" applyAlignment="1" applyProtection="1">
      <alignment horizontal="right"/>
    </xf>
    <xf numFmtId="2" fontId="6" fillId="0" borderId="16" xfId="0" applyNumberFormat="1" applyFont="1" applyFill="1" applyBorder="1" applyAlignment="1" applyProtection="1">
      <alignment horizontal="right"/>
    </xf>
    <xf numFmtId="2" fontId="6" fillId="0" borderId="5" xfId="0" applyNumberFormat="1" applyFont="1" applyFill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0"/>
  <sheetViews>
    <sheetView tabSelected="1" zoomScale="125" zoomScaleNormal="125" workbookViewId="0">
      <selection activeCell="K44" sqref="K44"/>
    </sheetView>
  </sheetViews>
  <sheetFormatPr defaultColWidth="8.85546875" defaultRowHeight="15" customHeight="1"/>
  <cols>
    <col min="1" max="1" width="4.140625" customWidth="1"/>
    <col min="2" max="2" width="63.28515625" customWidth="1"/>
    <col min="3" max="3" width="5.42578125" customWidth="1"/>
    <col min="4" max="4" width="7.85546875" customWidth="1"/>
    <col min="5" max="6" width="10.5703125" customWidth="1"/>
    <col min="7" max="7" width="8.140625" customWidth="1"/>
    <col min="8" max="8" width="10.42578125" customWidth="1"/>
    <col min="9" max="10" width="9.7109375" customWidth="1"/>
  </cols>
  <sheetData>
    <row r="1" spans="1:10" ht="15" customHeight="1">
      <c r="B1" s="95" t="s">
        <v>47</v>
      </c>
      <c r="C1" s="95"/>
      <c r="D1" s="95"/>
      <c r="E1" s="95"/>
      <c r="F1" s="95"/>
      <c r="G1" s="95"/>
      <c r="H1" s="95"/>
    </row>
    <row r="2" spans="1:10" ht="61.5" customHeight="1">
      <c r="B2" s="102" t="s">
        <v>55</v>
      </c>
      <c r="C2" s="102"/>
      <c r="D2" s="102"/>
      <c r="E2" s="102"/>
      <c r="F2" s="102"/>
      <c r="G2" s="102"/>
      <c r="H2" s="94"/>
      <c r="I2" s="1"/>
      <c r="J2" s="1"/>
    </row>
    <row r="3" spans="1:10" ht="117.75" customHeight="1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79" t="s">
        <v>46</v>
      </c>
      <c r="G3" s="2" t="s">
        <v>5</v>
      </c>
      <c r="H3" s="79" t="s">
        <v>45</v>
      </c>
    </row>
    <row r="4" spans="1:10" ht="24" customHeight="1">
      <c r="A4" s="2"/>
      <c r="B4" s="81" t="s">
        <v>48</v>
      </c>
      <c r="C4" s="78" t="s">
        <v>6</v>
      </c>
      <c r="D4" s="91">
        <v>3264.32</v>
      </c>
      <c r="E4" s="90">
        <f>D4*23.82*5</f>
        <v>388780.51199999999</v>
      </c>
      <c r="F4" s="4"/>
      <c r="G4" s="4"/>
      <c r="H4" s="4"/>
    </row>
    <row r="5" spans="1:10" ht="40.5" customHeight="1">
      <c r="A5" s="5" t="s">
        <v>7</v>
      </c>
      <c r="B5" s="6" t="s">
        <v>8</v>
      </c>
      <c r="C5" s="7"/>
      <c r="D5" s="7"/>
      <c r="E5" s="8"/>
      <c r="F5" s="8"/>
      <c r="G5" s="8"/>
      <c r="H5" s="8"/>
    </row>
    <row r="6" spans="1:10" ht="31.5" customHeight="1">
      <c r="A6" s="9">
        <v>1</v>
      </c>
      <c r="B6" s="6" t="s">
        <v>9</v>
      </c>
      <c r="C6" s="7"/>
      <c r="D6" s="7"/>
      <c r="E6" s="8"/>
      <c r="F6" s="8"/>
      <c r="G6" s="8"/>
      <c r="H6" s="8"/>
    </row>
    <row r="7" spans="1:10" ht="15.75" thickBot="1">
      <c r="A7" s="10"/>
      <c r="B7" s="11" t="s">
        <v>10</v>
      </c>
      <c r="C7" s="12"/>
      <c r="D7" s="12"/>
      <c r="E7" s="13"/>
      <c r="F7" s="13"/>
      <c r="G7" s="13"/>
      <c r="H7" s="14"/>
      <c r="J7" s="82"/>
    </row>
    <row r="8" spans="1:10" ht="15.75" thickBot="1">
      <c r="A8" s="10"/>
      <c r="B8" s="15" t="s">
        <v>11</v>
      </c>
      <c r="C8" s="7"/>
      <c r="D8" s="7"/>
      <c r="E8" s="16">
        <f>2.82*D4*5</f>
        <v>46026.912000000004</v>
      </c>
      <c r="F8" s="16"/>
      <c r="G8" s="8">
        <v>30</v>
      </c>
      <c r="H8" s="17">
        <f>E8+F8+G8</f>
        <v>46056.912000000004</v>
      </c>
      <c r="J8" s="84"/>
    </row>
    <row r="9" spans="1:10" ht="15.75" thickBot="1">
      <c r="A9" s="10"/>
      <c r="B9" s="15" t="s">
        <v>12</v>
      </c>
      <c r="C9" s="18"/>
      <c r="D9" s="18"/>
      <c r="E9" s="19">
        <f>0.3*D4*5</f>
        <v>4896.4800000000005</v>
      </c>
      <c r="F9" s="19"/>
      <c r="G9" s="19"/>
      <c r="H9" s="17">
        <f>E9+F9+G9</f>
        <v>4896.4800000000005</v>
      </c>
      <c r="J9" s="87"/>
    </row>
    <row r="10" spans="1:10" ht="18.75" customHeight="1" thickBot="1">
      <c r="A10" s="20"/>
      <c r="B10" s="85" t="s">
        <v>49</v>
      </c>
      <c r="C10" s="7"/>
      <c r="D10" s="7"/>
      <c r="E10" s="8">
        <f>1.3*D4*5</f>
        <v>21218.080000000002</v>
      </c>
      <c r="F10" s="8"/>
      <c r="G10" s="8"/>
      <c r="H10" s="17">
        <f>E10+F10+G10</f>
        <v>21218.080000000002</v>
      </c>
      <c r="J10" s="87"/>
    </row>
    <row r="11" spans="1:10" ht="18.75" customHeight="1" thickBot="1">
      <c r="A11" s="20"/>
      <c r="B11" s="86" t="s">
        <v>50</v>
      </c>
      <c r="C11" s="7"/>
      <c r="D11" s="7"/>
      <c r="E11" s="8">
        <f>5*0.1*D4</f>
        <v>1632.16</v>
      </c>
      <c r="F11" s="8"/>
      <c r="G11" s="8"/>
      <c r="H11" s="17">
        <f>E11</f>
        <v>1632.16</v>
      </c>
      <c r="J11" s="83"/>
    </row>
    <row r="12" spans="1:10" ht="29.25" customHeight="1" thickBot="1">
      <c r="A12" s="20"/>
      <c r="B12" s="86" t="s">
        <v>51</v>
      </c>
      <c r="C12" s="7"/>
      <c r="D12" s="7"/>
      <c r="E12" s="8">
        <f>0.12*5*D4</f>
        <v>1958.5920000000001</v>
      </c>
      <c r="F12" s="8"/>
      <c r="G12" s="8"/>
      <c r="H12" s="17">
        <f>E12</f>
        <v>1958.5920000000001</v>
      </c>
      <c r="J12" s="83"/>
    </row>
    <row r="13" spans="1:10" ht="30" customHeight="1">
      <c r="A13" s="21">
        <v>2</v>
      </c>
      <c r="B13" s="22" t="s">
        <v>13</v>
      </c>
      <c r="C13" s="7"/>
      <c r="D13" s="7"/>
      <c r="E13" s="23"/>
      <c r="F13" s="23"/>
      <c r="G13" s="23"/>
      <c r="H13" s="17"/>
      <c r="J13" s="83"/>
    </row>
    <row r="14" spans="1:10" ht="15.75">
      <c r="A14" s="24"/>
      <c r="B14" s="88" t="s">
        <v>14</v>
      </c>
      <c r="C14" s="25"/>
      <c r="D14" s="25"/>
      <c r="E14" s="26">
        <f>1.17*D4*5</f>
        <v>19096.271999999997</v>
      </c>
      <c r="F14" s="26"/>
      <c r="G14" s="27"/>
      <c r="H14" s="17">
        <f>E14+F14+G14</f>
        <v>19096.271999999997</v>
      </c>
      <c r="J14" s="83"/>
    </row>
    <row r="15" spans="1:10" ht="30.75" customHeight="1" thickBot="1">
      <c r="A15" s="28"/>
      <c r="B15" s="29" t="s">
        <v>15</v>
      </c>
      <c r="C15" s="7"/>
      <c r="D15" s="12"/>
      <c r="E15" s="13"/>
      <c r="F15" s="23"/>
      <c r="G15" s="23"/>
      <c r="H15" s="17"/>
      <c r="J15" s="83"/>
    </row>
    <row r="16" spans="1:10" s="30" customFormat="1" ht="16.5" customHeight="1" thickBot="1">
      <c r="A16" s="21"/>
      <c r="B16" s="31" t="s">
        <v>16</v>
      </c>
      <c r="C16" s="32"/>
      <c r="D16" s="33"/>
      <c r="E16" s="34"/>
      <c r="F16" s="35"/>
      <c r="G16" s="36"/>
      <c r="H16" s="17"/>
      <c r="J16" s="83"/>
    </row>
    <row r="17" spans="1:10" ht="16.5" thickBot="1">
      <c r="A17" s="10"/>
      <c r="B17" s="37" t="s">
        <v>17</v>
      </c>
      <c r="C17" s="38"/>
      <c r="D17" s="7"/>
      <c r="E17" s="39">
        <f>0.1*D4*5</f>
        <v>1632.16</v>
      </c>
      <c r="F17" s="39"/>
      <c r="G17" s="23"/>
      <c r="H17" s="17">
        <f>E17+F17+G17</f>
        <v>1632.16</v>
      </c>
      <c r="J17" s="83"/>
    </row>
    <row r="18" spans="1:10" ht="30">
      <c r="A18" s="10"/>
      <c r="B18" s="89" t="s">
        <v>53</v>
      </c>
      <c r="C18" s="38"/>
      <c r="D18" s="7"/>
      <c r="E18" s="39">
        <f>0.1*5*D4</f>
        <v>1632.16</v>
      </c>
      <c r="F18" s="39"/>
      <c r="G18" s="23"/>
      <c r="H18" s="17">
        <f>E18</f>
        <v>1632.16</v>
      </c>
      <c r="J18" s="83"/>
    </row>
    <row r="19" spans="1:10" ht="29.25" thickBot="1">
      <c r="A19" s="10"/>
      <c r="B19" s="41" t="s">
        <v>18</v>
      </c>
      <c r="C19" s="38"/>
      <c r="D19" s="7"/>
      <c r="E19" s="16"/>
      <c r="F19" s="39"/>
      <c r="G19" s="23"/>
      <c r="H19" s="17"/>
      <c r="J19" s="83"/>
    </row>
    <row r="20" spans="1:10" ht="29.25" thickBot="1">
      <c r="A20" s="10"/>
      <c r="B20" s="42" t="s">
        <v>19</v>
      </c>
      <c r="C20" s="38"/>
      <c r="D20" s="7"/>
      <c r="E20" s="16"/>
      <c r="F20" s="39"/>
      <c r="G20" s="23"/>
      <c r="H20" s="17"/>
      <c r="J20" s="83"/>
    </row>
    <row r="21" spans="1:10" ht="16.5" thickBot="1">
      <c r="A21" s="10"/>
      <c r="B21" s="43" t="s">
        <v>20</v>
      </c>
      <c r="C21" s="38"/>
      <c r="D21" s="7"/>
      <c r="E21" s="16">
        <f>2.85*D4*5</f>
        <v>46516.56</v>
      </c>
      <c r="F21" s="39"/>
      <c r="G21" s="23"/>
      <c r="H21" s="17">
        <f>E21+F21+G21</f>
        <v>46516.56</v>
      </c>
      <c r="J21" s="83"/>
    </row>
    <row r="22" spans="1:10" ht="16.5" thickBot="1">
      <c r="A22" s="10"/>
      <c r="B22" s="37" t="s">
        <v>21</v>
      </c>
      <c r="C22" s="38"/>
      <c r="D22" s="7"/>
      <c r="E22" s="16">
        <f>0.37*D4*5</f>
        <v>6038.9920000000002</v>
      </c>
      <c r="F22" s="39"/>
      <c r="G22" s="23"/>
      <c r="H22" s="17">
        <f>E22+F22+G22</f>
        <v>6038.9920000000002</v>
      </c>
      <c r="J22" s="83"/>
    </row>
    <row r="23" spans="1:10" ht="16.5" thickBot="1">
      <c r="A23" s="10"/>
      <c r="B23" s="40" t="s">
        <v>22</v>
      </c>
      <c r="C23" s="38"/>
      <c r="D23" s="7"/>
      <c r="E23" s="39">
        <f>0.04*D4*5</f>
        <v>652.86400000000003</v>
      </c>
      <c r="F23" s="39"/>
      <c r="G23" s="23"/>
      <c r="H23" s="17">
        <f>E23+F23+G23</f>
        <v>652.86400000000003</v>
      </c>
      <c r="J23" s="83"/>
    </row>
    <row r="24" spans="1:10" ht="16.5" thickBot="1">
      <c r="A24" s="10"/>
      <c r="B24" s="44" t="s">
        <v>23</v>
      </c>
      <c r="C24" s="38"/>
      <c r="D24" s="7"/>
      <c r="E24" s="39">
        <f>0.08*D4*5</f>
        <v>1305.7280000000001</v>
      </c>
      <c r="F24" s="39"/>
      <c r="G24" s="23"/>
      <c r="H24" s="17">
        <f>E24+F24+G24</f>
        <v>1305.7280000000001</v>
      </c>
      <c r="J24" s="83"/>
    </row>
    <row r="25" spans="1:10" ht="28.5" customHeight="1" thickBot="1">
      <c r="A25" s="28"/>
      <c r="B25" s="45" t="s">
        <v>24</v>
      </c>
      <c r="C25" s="38"/>
      <c r="D25" s="7"/>
      <c r="E25" s="39"/>
      <c r="F25" s="39"/>
      <c r="G25" s="23"/>
      <c r="H25" s="17"/>
      <c r="J25" s="83"/>
    </row>
    <row r="26" spans="1:10" ht="15.75">
      <c r="A26" s="10"/>
      <c r="B26" s="46" t="s">
        <v>25</v>
      </c>
      <c r="C26" s="96"/>
      <c r="D26" s="100"/>
      <c r="E26" s="47"/>
      <c r="F26" s="47"/>
      <c r="G26" s="48"/>
      <c r="H26" s="98">
        <f>E27+F27+G27</f>
        <v>14766.508</v>
      </c>
      <c r="J26" s="83"/>
    </row>
    <row r="27" spans="1:10" ht="17.25" customHeight="1" thickBot="1">
      <c r="A27" s="10"/>
      <c r="B27" s="49" t="s">
        <v>26</v>
      </c>
      <c r="C27" s="97"/>
      <c r="D27" s="101"/>
      <c r="E27" s="50">
        <f>0.83*D4*5</f>
        <v>13546.928</v>
      </c>
      <c r="F27" s="50"/>
      <c r="G27" s="51">
        <f>37.5+294.06+167.85+332.57+362.6+25</f>
        <v>1219.58</v>
      </c>
      <c r="H27" s="99"/>
      <c r="J27" s="83"/>
    </row>
    <row r="28" spans="1:10" ht="30.75" thickBot="1">
      <c r="A28" s="10"/>
      <c r="B28" s="37" t="s">
        <v>27</v>
      </c>
      <c r="C28" s="38"/>
      <c r="D28" s="7"/>
      <c r="E28" s="39">
        <f>0.22*D4*5</f>
        <v>3590.752</v>
      </c>
      <c r="F28" s="39"/>
      <c r="G28" s="23"/>
      <c r="H28" s="17">
        <f>E28+F28+G28</f>
        <v>3590.752</v>
      </c>
      <c r="J28" s="83"/>
    </row>
    <row r="29" spans="1:10" ht="15.75">
      <c r="A29" s="28"/>
      <c r="B29" s="44" t="s">
        <v>28</v>
      </c>
      <c r="C29" s="12"/>
      <c r="D29" s="52"/>
      <c r="E29" s="47"/>
      <c r="F29" s="47"/>
      <c r="G29" s="48"/>
      <c r="H29" s="53"/>
      <c r="J29" s="83"/>
    </row>
    <row r="30" spans="1:10" ht="16.5" thickBot="1">
      <c r="A30" s="54"/>
      <c r="B30" s="49" t="s">
        <v>29</v>
      </c>
      <c r="C30" s="18"/>
      <c r="D30" s="55"/>
      <c r="E30" s="51">
        <f>0.01*D4*5</f>
        <v>163.21600000000001</v>
      </c>
      <c r="F30" s="51"/>
      <c r="G30" s="51"/>
      <c r="H30" s="56">
        <f>E30+F30+G30</f>
        <v>163.21600000000001</v>
      </c>
      <c r="J30" s="83"/>
    </row>
    <row r="31" spans="1:10" ht="29.25" thickBot="1">
      <c r="A31" s="54"/>
      <c r="B31" s="45" t="s">
        <v>30</v>
      </c>
      <c r="C31" s="57"/>
      <c r="D31" s="18"/>
      <c r="E31" s="50"/>
      <c r="F31" s="50"/>
      <c r="G31" s="51"/>
      <c r="H31" s="56"/>
      <c r="J31" s="83"/>
    </row>
    <row r="32" spans="1:10" ht="16.5" thickBot="1">
      <c r="A32" s="21"/>
      <c r="B32" s="58" t="s">
        <v>31</v>
      </c>
      <c r="C32" s="7"/>
      <c r="D32" s="7"/>
      <c r="E32" s="23">
        <f>0.92*D4*5</f>
        <v>15015.872000000001</v>
      </c>
      <c r="F32" s="23"/>
      <c r="G32" s="23">
        <f>60+95+62.5</f>
        <v>217.5</v>
      </c>
      <c r="H32" s="56">
        <f>E32+F32+G32</f>
        <v>15233.372000000001</v>
      </c>
      <c r="J32" s="83"/>
    </row>
    <row r="33" spans="1:10" ht="30.75" thickBot="1">
      <c r="A33" s="10"/>
      <c r="B33" s="58" t="s">
        <v>32</v>
      </c>
      <c r="C33" s="7"/>
      <c r="D33" s="7"/>
      <c r="E33" s="36">
        <f>0.14*D4*5</f>
        <v>2285.0240000000003</v>
      </c>
      <c r="F33" s="36"/>
      <c r="G33" s="23"/>
      <c r="H33" s="59">
        <f>E33+F33+G33</f>
        <v>2285.0240000000003</v>
      </c>
      <c r="J33" s="83"/>
    </row>
    <row r="34" spans="1:10" ht="16.5" thickBot="1">
      <c r="A34" s="10"/>
      <c r="B34" s="60" t="s">
        <v>33</v>
      </c>
      <c r="C34" s="61"/>
      <c r="D34" s="7"/>
      <c r="E34" s="36">
        <f>0.01*D4*5</f>
        <v>163.21600000000001</v>
      </c>
      <c r="F34" s="36"/>
      <c r="G34" s="48"/>
      <c r="H34" s="56">
        <f>E34+F34+G34</f>
        <v>163.21600000000001</v>
      </c>
      <c r="J34" s="83"/>
    </row>
    <row r="35" spans="1:10" ht="16.5" thickBot="1">
      <c r="A35" s="10"/>
      <c r="B35" s="15" t="s">
        <v>34</v>
      </c>
      <c r="C35" s="7"/>
      <c r="D35" s="7"/>
      <c r="E35" s="23">
        <f>0.45*5*D4</f>
        <v>7344.72</v>
      </c>
      <c r="F35" s="23"/>
      <c r="G35" s="48">
        <f>382.5+150.22+33</f>
        <v>565.72</v>
      </c>
      <c r="H35" s="56">
        <f>E35+F35+G35</f>
        <v>7910.4400000000005</v>
      </c>
      <c r="J35" s="83"/>
    </row>
    <row r="36" spans="1:10" ht="16.5" thickBot="1">
      <c r="A36" s="24"/>
      <c r="B36" s="62" t="s">
        <v>35</v>
      </c>
      <c r="C36" s="109"/>
      <c r="D36" s="96"/>
      <c r="E36" s="113">
        <f>4.5*D4*5</f>
        <v>73447.199999999997</v>
      </c>
      <c r="F36" s="103"/>
      <c r="G36" s="103"/>
      <c r="H36" s="106">
        <f>E36</f>
        <v>73447.199999999997</v>
      </c>
      <c r="J36" s="83"/>
    </row>
    <row r="37" spans="1:10" ht="15.75">
      <c r="A37" s="28"/>
      <c r="B37" s="63" t="s">
        <v>36</v>
      </c>
      <c r="C37" s="110"/>
      <c r="D37" s="112"/>
      <c r="E37" s="114"/>
      <c r="F37" s="104"/>
      <c r="G37" s="104"/>
      <c r="H37" s="107"/>
      <c r="J37" s="83"/>
    </row>
    <row r="38" spans="1:10" ht="16.5" thickBot="1">
      <c r="A38" s="10"/>
      <c r="B38" s="64" t="s">
        <v>37</v>
      </c>
      <c r="C38" s="111"/>
      <c r="D38" s="97"/>
      <c r="E38" s="115"/>
      <c r="F38" s="105"/>
      <c r="G38" s="105"/>
      <c r="H38" s="108"/>
      <c r="J38" s="83"/>
    </row>
    <row r="39" spans="1:10" ht="30.75" thickBot="1">
      <c r="A39" s="24"/>
      <c r="B39" s="58" t="s">
        <v>38</v>
      </c>
      <c r="C39" s="7"/>
      <c r="D39" s="7"/>
      <c r="E39" s="65">
        <f>0.03*D4*5</f>
        <v>489.64800000000002</v>
      </c>
      <c r="F39" s="66"/>
      <c r="G39" s="23"/>
      <c r="H39" s="56">
        <f>E39+F39+G39</f>
        <v>489.64800000000002</v>
      </c>
      <c r="J39" s="83"/>
    </row>
    <row r="40" spans="1:10" ht="45" customHeight="1" thickBot="1">
      <c r="A40" s="21"/>
      <c r="B40" s="67" t="s">
        <v>39</v>
      </c>
      <c r="C40" s="7"/>
      <c r="D40" s="7"/>
      <c r="E40" s="23"/>
      <c r="F40" s="23"/>
      <c r="G40" s="23"/>
      <c r="H40" s="56"/>
      <c r="J40" s="83"/>
    </row>
    <row r="41" spans="1:10" ht="16.5" thickBot="1">
      <c r="A41" s="21"/>
      <c r="B41" s="68" t="s">
        <v>40</v>
      </c>
      <c r="C41" s="7"/>
      <c r="D41" s="7"/>
      <c r="E41" s="23">
        <f>1.15*D4*5</f>
        <v>18769.84</v>
      </c>
      <c r="F41" s="23"/>
      <c r="G41" s="23"/>
      <c r="H41" s="56">
        <f>E41+F41+G41</f>
        <v>18769.84</v>
      </c>
      <c r="J41" s="83"/>
    </row>
    <row r="42" spans="1:10" ht="15.75" thickBot="1">
      <c r="A42" s="69"/>
      <c r="B42" s="68" t="s">
        <v>41</v>
      </c>
      <c r="C42" s="7"/>
      <c r="D42" s="7"/>
      <c r="E42" s="26">
        <f>5*D4*5</f>
        <v>81608</v>
      </c>
      <c r="F42" s="26"/>
      <c r="G42" s="23"/>
      <c r="H42" s="56">
        <f>E42+F42+G42</f>
        <v>81608</v>
      </c>
      <c r="J42" s="82"/>
    </row>
    <row r="43" spans="1:10" ht="15.75">
      <c r="A43" s="69"/>
      <c r="B43" s="76" t="s">
        <v>52</v>
      </c>
      <c r="C43" s="7"/>
      <c r="D43" s="7"/>
      <c r="E43" s="26">
        <f>1.21*5*D4</f>
        <v>19749.135999999999</v>
      </c>
      <c r="F43" s="26"/>
      <c r="G43" s="23"/>
      <c r="H43" s="56">
        <f>E43</f>
        <v>19749.135999999999</v>
      </c>
      <c r="J43" s="82"/>
    </row>
    <row r="44" spans="1:10" ht="24.75" customHeight="1">
      <c r="A44" s="24"/>
      <c r="B44" s="70" t="s">
        <v>42</v>
      </c>
      <c r="C44" s="7"/>
      <c r="D44" s="7"/>
      <c r="E44" s="92">
        <f>SUM(E8:E43)</f>
        <v>388780.51200000005</v>
      </c>
      <c r="F44" s="66"/>
      <c r="G44" s="66">
        <f>SUM(G8:G43)</f>
        <v>2032.8</v>
      </c>
      <c r="H44" s="66">
        <f>SUM(H8:H43)</f>
        <v>390813.31200000003</v>
      </c>
      <c r="I44" s="72"/>
      <c r="J44" s="72"/>
    </row>
    <row r="45" spans="1:10" ht="27" customHeight="1">
      <c r="A45" s="24"/>
      <c r="B45" s="73" t="s">
        <v>43</v>
      </c>
      <c r="C45" s="7"/>
      <c r="D45" s="7"/>
      <c r="E45" s="71"/>
      <c r="F45" s="66"/>
      <c r="G45" s="66"/>
      <c r="H45" s="74">
        <f>E44-H44</f>
        <v>-2032.7999999999884</v>
      </c>
      <c r="J45" s="72"/>
    </row>
    <row r="46" spans="1:10" ht="17.25" customHeight="1">
      <c r="A46" s="24"/>
      <c r="B46" s="25" t="s">
        <v>44</v>
      </c>
      <c r="C46" s="7"/>
      <c r="D46" s="7"/>
      <c r="E46" s="8"/>
      <c r="F46" s="23"/>
      <c r="G46" s="23"/>
      <c r="H46" s="80">
        <v>47519.62</v>
      </c>
      <c r="J46" s="72"/>
    </row>
    <row r="47" spans="1:10" ht="15" customHeight="1">
      <c r="E47" s="77"/>
      <c r="J47" s="82"/>
    </row>
    <row r="48" spans="1:10">
      <c r="B48" s="93" t="s">
        <v>54</v>
      </c>
      <c r="E48" s="77"/>
      <c r="F48" s="72"/>
      <c r="H48" s="75"/>
      <c r="J48" s="82"/>
    </row>
    <row r="49" spans="8:10">
      <c r="H49" s="75"/>
      <c r="J49" s="82"/>
    </row>
    <row r="50" spans="8:10" ht="15" customHeight="1">
      <c r="J50" s="82"/>
    </row>
  </sheetData>
  <mergeCells count="11">
    <mergeCell ref="G36:G38"/>
    <mergeCell ref="H36:H38"/>
    <mergeCell ref="C36:C38"/>
    <mergeCell ref="D36:D38"/>
    <mergeCell ref="F36:F38"/>
    <mergeCell ref="E36:E38"/>
    <mergeCell ref="B1:H1"/>
    <mergeCell ref="C26:C27"/>
    <mergeCell ref="H26:H27"/>
    <mergeCell ref="D26:D27"/>
    <mergeCell ref="B2:G2"/>
  </mergeCells>
  <pageMargins left="0.69999998807907104" right="0.69999998807907104" top="0.75" bottom="0.75" header="0.30000001192092901" footer="0.30000001192092901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9" sqref="K19"/>
    </sheetView>
  </sheetViews>
  <sheetFormatPr defaultColWidth="8.85546875" defaultRowHeight="15" customHeight="1"/>
  <sheetData/>
  <pageMargins left="0.69999998807907104" right="0.69999998807907104" top="0.75" bottom="0.75" header="0.30000001192092901" footer="0.30000001192092901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2019г. (5 месяцев)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2020-05-18T00:16:33Z</dcterms:modified>
</cp:coreProperties>
</file>