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2220" yWindow="0" windowWidth="24240" windowHeight="13740"/>
  </bookViews>
  <sheets>
    <sheet name="расшифровка" sheetId="2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2"/>
  <c r="H12" s="1"/>
  <c r="H11"/>
  <c r="E11"/>
  <c r="E10"/>
  <c r="H10" s="1"/>
  <c r="E9"/>
  <c r="H9" s="1"/>
  <c r="E8"/>
  <c r="H8" s="1"/>
  <c r="G24"/>
  <c r="G25"/>
  <c r="H25"/>
  <c r="F29"/>
  <c r="E25"/>
  <c r="H22"/>
  <c r="F15"/>
  <c r="F34" s="1"/>
  <c r="G13"/>
  <c r="G15" s="1"/>
  <c r="G18"/>
  <c r="H27"/>
  <c r="E6"/>
  <c r="E19"/>
  <c r="H33"/>
  <c r="E33" s="1"/>
  <c r="H32"/>
  <c r="H31"/>
  <c r="H28"/>
  <c r="E24"/>
  <c r="E20"/>
  <c r="E18"/>
  <c r="E17"/>
  <c r="E29" s="1"/>
  <c r="H14"/>
  <c r="H18"/>
  <c r="H17"/>
  <c r="H19"/>
  <c r="H20"/>
  <c r="E14"/>
  <c r="E27"/>
  <c r="E28"/>
  <c r="E31"/>
  <c r="E32"/>
  <c r="E15" l="1"/>
  <c r="E34" s="1"/>
  <c r="H24"/>
  <c r="H29" s="1"/>
  <c r="G29"/>
  <c r="G34" s="1"/>
  <c r="H13"/>
  <c r="H15" s="1"/>
  <c r="H34" l="1"/>
  <c r="H35" s="1"/>
</calcChain>
</file>

<file path=xl/sharedStrings.xml><?xml version="1.0" encoding="utf-8"?>
<sst xmlns="http://schemas.openxmlformats.org/spreadsheetml/2006/main" count="51" uniqueCount="48">
  <si>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</si>
  <si>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</si>
  <si>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</si>
  <si>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</si>
  <si>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</si>
  <si>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Итого стоимость работ, руб</t>
  </si>
  <si>
    <t>№ п/п</t>
  </si>
  <si>
    <t>Устранение аварий по заявкам населения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</si>
  <si>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</si>
  <si>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</si>
  <si>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</si>
  <si>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</si>
  <si>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</si>
  <si>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Обкос придомовой территории</t>
  </si>
  <si>
    <t>Уборка (подметание лестничных площадок и маршей)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</si>
  <si>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</si>
  <si>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</si>
  <si>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</si>
  <si>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Промывка и регулировка системы отопления</t>
  </si>
  <si>
    <t xml:space="preserve">Итого </t>
  </si>
  <si>
    <t xml:space="preserve">Влажная протирка элементов </t>
  </si>
  <si>
    <t>Контроль за техническим состоянием инженерно-технического обеспечения МКД:</t>
  </si>
  <si>
    <t>Итого</t>
  </si>
  <si>
    <t>отопления(в отопительный период)</t>
  </si>
  <si>
    <t>Обслуживание узла учета тепловой энергии</t>
  </si>
  <si>
    <t>Снятие показаний ИПУ и ОДПУ с расчетом расходов, передача в РКЦ</t>
  </si>
  <si>
    <t>Стоимость работ, руб.</t>
  </si>
  <si>
    <t>Стоимость материалов, руб.</t>
  </si>
  <si>
    <t>кв.м</t>
  </si>
  <si>
    <t>кв. м</t>
  </si>
  <si>
    <t>Организакция мест накопления бытовых отходов (окраска контейнера - 1 шт.)</t>
  </si>
  <si>
    <t>Проверка и обеспечение работоспособности: электрооборудования</t>
  </si>
  <si>
    <t xml:space="preserve">Стоимость  за 1 кв.м общей площади руб. </t>
  </si>
  <si>
    <t>шт.</t>
  </si>
  <si>
    <t>Электромонтажные (смена эл.счетчика ОДПУ электрической энергии ). (Акт от 26.09.2019 г.)</t>
  </si>
  <si>
    <t xml:space="preserve"> Работы по содержанию помещений (доп.работы)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</si>
  <si>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</si>
  <si>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</si>
  <si>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01/02/2020</t>
  </si>
  <si>
    <t>Кровля (очистка и устройство уклона желобов водосточной системы, работа автогидроподъемника)</t>
  </si>
  <si>
    <t xml:space="preserve">Водоснобжения и водоотведения </t>
  </si>
  <si>
    <t>Влажная уборка (мытье) лестничных площадок и маршей</t>
  </si>
  <si>
    <t>Стоимость работ в год, руб.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</si>
  <si>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выполненных работах по текущему ремонту и содержанию жилого дома № 41                                                                                                                                                                                                                                                                               по ул. Полевой за период с 01.03.2019 по 29.02.2020 г.г.</t>
  </si>
  <si>
    <t>Утверждаю:</t>
  </si>
  <si>
    <t>Директор ООО"Континент"</t>
  </si>
  <si>
    <t>________________Чумилин А.А.</t>
  </si>
  <si>
    <t>Составила :инженер ООО"Континент" :Каминская Н.И.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</si>
</sst>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/>
    <xf numFmtId="4" fontId="6" fillId="0" borderId="1" xfId="0" applyNumberFormat="1" applyFont="1" applyBorder="1" applyAlignment="1"/>
    <xf numFmtId="0" fontId="7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 vertical="center"/>
    </xf>
    <xf numFmtId="0" fontId="7" fillId="0" borderId="5" xfId="0" applyFont="1" applyBorder="1"/>
    <xf numFmtId="0" fontId="7" fillId="0" borderId="6" xfId="0" applyFont="1" applyBorder="1"/>
    <xf numFmtId="0" fontId="5" fillId="0" borderId="1" xfId="0" applyFont="1" applyBorder="1" applyAlignment="1"/>
    <xf numFmtId="2" fontId="6" fillId="0" borderId="1" xfId="0" applyNumberFormat="1" applyFont="1" applyBorder="1" applyAlignment="1"/>
    <xf numFmtId="0" fontId="7" fillId="0" borderId="2" xfId="0" applyFont="1" applyBorder="1" applyAlignment="1">
      <alignment horizontal="left" wrapText="1"/>
    </xf>
    <xf numFmtId="0" fontId="5" fillId="0" borderId="4" xfId="0" applyFont="1" applyBorder="1" applyAlignment="1"/>
    <xf numFmtId="0" fontId="6" fillId="0" borderId="1" xfId="0" applyFont="1" applyBorder="1" applyAlignment="1"/>
    <xf numFmtId="0" fontId="7" fillId="0" borderId="7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/>
    <xf numFmtId="0" fontId="5" fillId="0" borderId="1" xfId="0" applyFont="1" applyBorder="1"/>
    <xf numFmtId="0" fontId="6" fillId="0" borderId="4" xfId="0" applyFont="1" applyBorder="1"/>
    <xf numFmtId="0" fontId="6" fillId="0" borderId="1" xfId="0" applyNumberFormat="1" applyFont="1" applyBorder="1"/>
    <xf numFmtId="0" fontId="6" fillId="0" borderId="2" xfId="0" applyFont="1" applyBorder="1"/>
    <xf numFmtId="0" fontId="6" fillId="0" borderId="3" xfId="0" applyNumberFormat="1" applyFont="1" applyBorder="1"/>
    <xf numFmtId="0" fontId="6" fillId="0" borderId="3" xfId="0" applyFont="1" applyBorder="1"/>
    <xf numFmtId="2" fontId="6" fillId="0" borderId="1" xfId="0" applyNumberFormat="1" applyFont="1" applyBorder="1"/>
    <xf numFmtId="164" fontId="6" fillId="0" borderId="1" xfId="0" applyNumberFormat="1" applyFont="1" applyBorder="1"/>
    <xf numFmtId="2" fontId="6" fillId="0" borderId="3" xfId="0" applyNumberFormat="1" applyFont="1" applyBorder="1"/>
    <xf numFmtId="1" fontId="6" fillId="0" borderId="1" xfId="0" applyNumberFormat="1" applyFont="1" applyBorder="1"/>
    <xf numFmtId="4" fontId="7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4" fontId="6" fillId="0" borderId="4" xfId="0" applyNumberFormat="1" applyFont="1" applyBorder="1"/>
    <xf numFmtId="2" fontId="6" fillId="0" borderId="4" xfId="0" applyNumberFormat="1" applyFont="1" applyBorder="1" applyAlignment="1">
      <alignment horizontal="right"/>
    </xf>
    <xf numFmtId="0" fontId="5" fillId="0" borderId="1" xfId="0" applyNumberFormat="1" applyFont="1" applyBorder="1"/>
    <xf numFmtId="0" fontId="5" fillId="0" borderId="4" xfId="0" applyFont="1" applyBorder="1"/>
    <xf numFmtId="4" fontId="5" fillId="0" borderId="4" xfId="0" applyNumberFormat="1" applyFont="1" applyBorder="1"/>
    <xf numFmtId="0" fontId="6" fillId="0" borderId="1" xfId="0" applyFont="1" applyFill="1" applyBorder="1" applyAlignment="1">
      <alignment wrapText="1"/>
    </xf>
    <xf numFmtId="4" fontId="5" fillId="0" borderId="1" xfId="0" applyNumberFormat="1" applyFont="1" applyBorder="1"/>
    <xf numFmtId="0" fontId="8" fillId="0" borderId="0" xfId="0" applyFont="1"/>
    <xf numFmtId="4" fontId="8" fillId="0" borderId="0" xfId="0" applyNumberFormat="1" applyFont="1"/>
    <xf numFmtId="4" fontId="6" fillId="0" borderId="0" xfId="0" applyNumberFormat="1" applyFont="1"/>
    <xf numFmtId="0" fontId="0" fillId="0" borderId="0" xfId="0" applyAlignment="1"/>
    <xf numFmtId="0" fontId="7" fillId="0" borderId="5" xfId="0" applyFont="1" applyBorder="1" applyAlignment="1">
      <alignment horizontal="left" wrapText="1"/>
    </xf>
    <xf numFmtId="0" fontId="6" fillId="0" borderId="4" xfId="0" applyFont="1" applyBorder="1" applyAlignment="1"/>
    <xf numFmtId="0" fontId="6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31" zoomScale="125" zoomScaleNormal="125" zoomScalePageLayoutView="125" workbookViewId="0">
      <selection activeCell="K36" sqref="K36"/>
    </sheetView>
  </sheetViews>
  <sheetFormatPr defaultColWidth="8.85546875" defaultRowHeight="15"/>
  <cols>
    <col min="1" max="1" width="4.42578125" customWidth="1"/>
    <col min="2" max="2" width="58.140625" customWidth="1"/>
    <col min="3" max="3" width="6.42578125" customWidth="1"/>
    <col min="4" max="4" width="8.140625" customWidth="1"/>
    <col min="5" max="5" width="11.140625" customWidth="1"/>
    <col min="6" max="7" width="9.85546875" customWidth="1"/>
    <col min="8" max="8" width="13" customWidth="1"/>
    <col min="9" max="9" width="10.140625" bestFit="1" customWidth="1"/>
  </cols>
  <sheetData>
    <row r="1" spans="1:10">
      <c r="D1" s="58" t="s">
        <v>44</v>
      </c>
      <c r="E1" s="58"/>
      <c r="F1" s="58"/>
      <c r="G1" s="58"/>
      <c r="H1" s="57"/>
    </row>
    <row r="2" spans="1:10">
      <c r="D2" s="58" t="s">
        <v>45</v>
      </c>
      <c r="E2" s="58"/>
      <c r="F2" s="58"/>
      <c r="G2" s="58"/>
      <c r="H2" s="57"/>
    </row>
    <row r="3" spans="1:10" ht="14.25" customHeight="1">
      <c r="C3" s="52"/>
      <c r="D3" s="58" t="s">
        <v>46</v>
      </c>
      <c r="E3" s="58"/>
      <c r="F3" s="58"/>
      <c r="G3" s="58"/>
      <c r="H3" s="57"/>
    </row>
    <row r="4" spans="1:10" ht="62.25" customHeight="1">
      <c r="B4" s="59" t="s">
        <v>43</v>
      </c>
      <c r="C4" s="59"/>
      <c r="D4" s="59"/>
      <c r="E4" s="59"/>
      <c r="F4" s="59"/>
      <c r="G4" s="59"/>
      <c r="H4" s="59"/>
      <c r="I4" s="59"/>
      <c r="J4" s="4"/>
    </row>
    <row r="5" spans="1:10" ht="49.5" customHeight="1">
      <c r="A5" s="3" t="s">
        <v>6</v>
      </c>
      <c r="B5" s="7" t="s">
        <v>2</v>
      </c>
      <c r="C5" s="7" t="s">
        <v>3</v>
      </c>
      <c r="D5" s="7" t="s">
        <v>4</v>
      </c>
      <c r="E5" s="7" t="s">
        <v>42</v>
      </c>
      <c r="F5" s="7" t="s">
        <v>26</v>
      </c>
      <c r="G5" s="7" t="s">
        <v>27</v>
      </c>
      <c r="H5" s="7" t="s">
        <v>5</v>
      </c>
      <c r="I5" s="12"/>
    </row>
    <row r="6" spans="1:10" ht="25.5" customHeight="1">
      <c r="A6" s="3"/>
      <c r="B6" s="6" t="s">
        <v>32</v>
      </c>
      <c r="C6" s="7"/>
      <c r="D6" s="7"/>
      <c r="E6" s="8">
        <f>(22.05*1364.42*10)+(17.63*1364.42*2)</f>
        <v>348964.05920000002</v>
      </c>
      <c r="F6" s="7"/>
      <c r="G6" s="7"/>
      <c r="H6" s="9"/>
      <c r="I6" s="12"/>
    </row>
    <row r="7" spans="1:10" ht="31.5">
      <c r="A7" s="2">
        <v>1</v>
      </c>
      <c r="B7" s="10" t="s">
        <v>21</v>
      </c>
      <c r="C7" s="11"/>
      <c r="D7" s="11"/>
      <c r="E7" s="12"/>
      <c r="F7" s="11"/>
      <c r="G7" s="11"/>
      <c r="H7" s="13"/>
      <c r="I7" s="12"/>
    </row>
    <row r="8" spans="1:10" ht="15.75">
      <c r="A8" s="1"/>
      <c r="B8" s="14" t="s">
        <v>40</v>
      </c>
      <c r="C8" s="11"/>
      <c r="D8" s="11"/>
      <c r="E8" s="16">
        <f>1.5*1364.42*12</f>
        <v>24559.56</v>
      </c>
      <c r="F8" s="11"/>
      <c r="G8" s="11">
        <v>1400</v>
      </c>
      <c r="H8" s="16">
        <f>E8+F8+G8</f>
        <v>25959.56</v>
      </c>
      <c r="I8" s="12"/>
    </row>
    <row r="9" spans="1:10" ht="15.75">
      <c r="A9" s="1"/>
      <c r="B9" s="17" t="s">
        <v>23</v>
      </c>
      <c r="C9" s="11"/>
      <c r="D9" s="11"/>
      <c r="E9" s="16">
        <f>0.35*1364.42*12</f>
        <v>5730.5639999999994</v>
      </c>
      <c r="F9" s="11"/>
      <c r="G9" s="11"/>
      <c r="H9" s="16">
        <f>E9</f>
        <v>5730.5639999999994</v>
      </c>
      <c r="I9" s="12"/>
    </row>
    <row r="10" spans="1:10" ht="15.75">
      <c r="A10" s="1"/>
      <c r="B10" s="17" t="s">
        <v>24</v>
      </c>
      <c r="C10" s="11"/>
      <c r="D10" s="11"/>
      <c r="E10" s="16">
        <f>1.5*1364.42*12</f>
        <v>24559.56</v>
      </c>
      <c r="F10" s="11"/>
      <c r="G10" s="11"/>
      <c r="H10" s="16">
        <f>E10</f>
        <v>24559.56</v>
      </c>
      <c r="I10" s="12"/>
    </row>
    <row r="11" spans="1:10" ht="15.75">
      <c r="A11" s="5"/>
      <c r="B11" s="18" t="s">
        <v>18</v>
      </c>
      <c r="C11" s="19"/>
      <c r="D11" s="19"/>
      <c r="E11" s="20">
        <f>1.69*1364.42*12</f>
        <v>27670.437599999997</v>
      </c>
      <c r="F11" s="19"/>
      <c r="G11" s="19"/>
      <c r="H11" s="20">
        <f>E11</f>
        <v>27670.437599999997</v>
      </c>
      <c r="I11" s="12"/>
    </row>
    <row r="12" spans="1:10" ht="31.5">
      <c r="A12" s="5"/>
      <c r="B12" s="21" t="s">
        <v>31</v>
      </c>
      <c r="C12" s="19"/>
      <c r="D12" s="22"/>
      <c r="E12" s="20">
        <f>0.11*1364.42*12</f>
        <v>1801.0344000000002</v>
      </c>
      <c r="F12" s="19"/>
      <c r="G12" s="19"/>
      <c r="H12" s="20">
        <f>E12</f>
        <v>1801.0344000000002</v>
      </c>
      <c r="I12" s="12"/>
    </row>
    <row r="13" spans="1:10" ht="30" customHeight="1">
      <c r="A13" s="5"/>
      <c r="B13" s="53" t="s">
        <v>34</v>
      </c>
      <c r="C13" s="23" t="s">
        <v>33</v>
      </c>
      <c r="D13" s="54">
        <v>1</v>
      </c>
      <c r="E13" s="20"/>
      <c r="F13" s="23">
        <v>524.08000000000004</v>
      </c>
      <c r="G13" s="23">
        <f>3506.67+80</f>
        <v>3586.67</v>
      </c>
      <c r="H13" s="20">
        <f>G13+F13</f>
        <v>4110.75</v>
      </c>
      <c r="I13" s="12"/>
    </row>
    <row r="14" spans="1:10" ht="31.5">
      <c r="A14" s="5"/>
      <c r="B14" s="24" t="s">
        <v>25</v>
      </c>
      <c r="C14" s="19"/>
      <c r="D14" s="22"/>
      <c r="E14" s="20">
        <f t="shared" ref="E14" si="0">H14</f>
        <v>9823.8240000000005</v>
      </c>
      <c r="F14" s="19"/>
      <c r="G14" s="19"/>
      <c r="H14" s="20">
        <f>0.6*1364.42*12</f>
        <v>9823.8240000000005</v>
      </c>
      <c r="I14" s="12"/>
    </row>
    <row r="15" spans="1:10" ht="15.75">
      <c r="A15" s="5"/>
      <c r="B15" s="25" t="s">
        <v>22</v>
      </c>
      <c r="C15" s="19"/>
      <c r="D15" s="22"/>
      <c r="E15" s="26">
        <f>SUM(E8:E14)</f>
        <v>94144.98000000001</v>
      </c>
      <c r="F15" s="19">
        <f>SUM(F7:F13)</f>
        <v>524.08000000000004</v>
      </c>
      <c r="G15" s="19">
        <f>SUM(G8:G14)</f>
        <v>4986.67</v>
      </c>
      <c r="H15" s="26">
        <f>SUM(H8:H14)</f>
        <v>99655.73000000001</v>
      </c>
      <c r="I15" s="12"/>
    </row>
    <row r="16" spans="1:10" ht="15.75">
      <c r="A16" s="2">
        <v>2</v>
      </c>
      <c r="B16" s="27" t="s">
        <v>15</v>
      </c>
      <c r="C16" s="11"/>
      <c r="D16" s="28"/>
      <c r="E16" s="29"/>
      <c r="F16" s="11"/>
      <c r="G16" s="11"/>
      <c r="H16" s="11"/>
      <c r="I16" s="12"/>
    </row>
    <row r="17" spans="1:9" ht="15.75">
      <c r="A17" s="1"/>
      <c r="B17" s="11" t="s">
        <v>14</v>
      </c>
      <c r="C17" s="30" t="s">
        <v>29</v>
      </c>
      <c r="D17" s="11">
        <v>271.98</v>
      </c>
      <c r="E17" s="31">
        <f>1.5*1364.42*12</f>
        <v>24559.56</v>
      </c>
      <c r="F17" s="32"/>
      <c r="G17" s="12"/>
      <c r="H17" s="33">
        <f>E17</f>
        <v>24559.56</v>
      </c>
      <c r="I17" s="12"/>
    </row>
    <row r="18" spans="1:9" ht="15.75">
      <c r="A18" s="1"/>
      <c r="B18" s="11" t="s">
        <v>41</v>
      </c>
      <c r="C18" s="30" t="s">
        <v>28</v>
      </c>
      <c r="D18" s="34">
        <v>271.89999999999998</v>
      </c>
      <c r="E18" s="35">
        <f>0.52*1364.42*12</f>
        <v>8513.9808000000012</v>
      </c>
      <c r="F18" s="32"/>
      <c r="G18" s="33">
        <f>125+31.08</f>
        <v>156.07999999999998</v>
      </c>
      <c r="H18" s="33">
        <f>E18+G18</f>
        <v>8670.0608000000011</v>
      </c>
      <c r="I18" s="12"/>
    </row>
    <row r="19" spans="1:9" ht="15.75">
      <c r="A19" s="1"/>
      <c r="B19" s="11" t="s">
        <v>20</v>
      </c>
      <c r="C19" s="30" t="s">
        <v>8</v>
      </c>
      <c r="D19" s="36">
        <v>703</v>
      </c>
      <c r="E19" s="35">
        <f>0.11*1364.42*12</f>
        <v>1801.0344000000002</v>
      </c>
      <c r="F19" s="32"/>
      <c r="G19" s="11"/>
      <c r="H19" s="33">
        <f>E19</f>
        <v>1801.0344000000002</v>
      </c>
      <c r="I19" s="12"/>
    </row>
    <row r="20" spans="1:9" ht="15.75">
      <c r="A20" s="1"/>
      <c r="B20" s="11" t="s">
        <v>9</v>
      </c>
      <c r="C20" s="30" t="s">
        <v>8</v>
      </c>
      <c r="D20" s="36">
        <v>457</v>
      </c>
      <c r="E20" s="35">
        <f>0.13*1364.42*12</f>
        <v>2128.4952000000003</v>
      </c>
      <c r="F20" s="32"/>
      <c r="G20" s="11"/>
      <c r="H20" s="37">
        <f>E20</f>
        <v>2128.4952000000003</v>
      </c>
      <c r="I20" s="12"/>
    </row>
    <row r="21" spans="1:9" ht="15.75">
      <c r="A21" s="1"/>
      <c r="B21" s="27" t="s">
        <v>35</v>
      </c>
      <c r="C21" s="30"/>
      <c r="D21" s="36"/>
      <c r="E21" s="35"/>
      <c r="F21" s="32"/>
      <c r="G21" s="11"/>
      <c r="H21" s="37"/>
      <c r="I21" s="12"/>
    </row>
    <row r="22" spans="1:9" ht="29.25" customHeight="1">
      <c r="A22" s="1"/>
      <c r="B22" s="55" t="s">
        <v>39</v>
      </c>
      <c r="C22" s="30"/>
      <c r="D22" s="36"/>
      <c r="E22" s="35"/>
      <c r="F22" s="35">
        <v>15534.98</v>
      </c>
      <c r="G22" s="11"/>
      <c r="H22" s="56">
        <f>F22</f>
        <v>15534.98</v>
      </c>
      <c r="I22" s="12"/>
    </row>
    <row r="23" spans="1:9" ht="15.75">
      <c r="A23" s="1"/>
      <c r="B23" s="27" t="s">
        <v>16</v>
      </c>
      <c r="C23" s="30"/>
      <c r="D23" s="11"/>
      <c r="E23" s="35"/>
      <c r="F23" s="32"/>
      <c r="G23" s="11"/>
      <c r="H23" s="11"/>
      <c r="I23" s="12"/>
    </row>
    <row r="24" spans="1:9" ht="15.75">
      <c r="A24" s="1"/>
      <c r="B24" s="11" t="s">
        <v>10</v>
      </c>
      <c r="C24" s="30" t="s">
        <v>8</v>
      </c>
      <c r="D24" s="11">
        <v>1058.9000000000001</v>
      </c>
      <c r="E24" s="35">
        <f>2.7*1364.42*12</f>
        <v>44207.208000000006</v>
      </c>
      <c r="F24" s="32"/>
      <c r="G24" s="33">
        <f>120+51.8+742+430+145+912.5</f>
        <v>2401.3000000000002</v>
      </c>
      <c r="H24" s="33">
        <f>E24+F24+G24</f>
        <v>46608.508000000009</v>
      </c>
      <c r="I24" s="12"/>
    </row>
    <row r="25" spans="1:9" ht="15.75">
      <c r="A25" s="1"/>
      <c r="B25" s="11" t="s">
        <v>13</v>
      </c>
      <c r="C25" s="30" t="s">
        <v>8</v>
      </c>
      <c r="D25" s="38">
        <v>635</v>
      </c>
      <c r="E25" s="35">
        <f>0.95*1364.42*12</f>
        <v>15554.388000000001</v>
      </c>
      <c r="F25" s="32"/>
      <c r="G25" s="15">
        <f>127.86+590+33+95+71.43+472.5</f>
        <v>1389.79</v>
      </c>
      <c r="H25" s="39">
        <f>G25+E25</f>
        <v>16944.178</v>
      </c>
      <c r="I25" s="12"/>
    </row>
    <row r="26" spans="1:9" ht="15.75">
      <c r="A26" s="1"/>
      <c r="B26" s="27" t="s">
        <v>17</v>
      </c>
      <c r="C26" s="11"/>
      <c r="D26" s="11"/>
      <c r="E26" s="29"/>
      <c r="F26" s="11"/>
      <c r="G26" s="11"/>
      <c r="H26" s="11"/>
      <c r="I26" s="12"/>
    </row>
    <row r="27" spans="1:9" ht="15.75">
      <c r="A27" s="1"/>
      <c r="B27" s="11" t="s">
        <v>11</v>
      </c>
      <c r="C27" s="11"/>
      <c r="D27" s="11"/>
      <c r="E27" s="33">
        <f>H27</f>
        <v>60307.364000000009</v>
      </c>
      <c r="F27" s="11"/>
      <c r="G27" s="15"/>
      <c r="H27" s="40">
        <f>4.42*10*1364.42</f>
        <v>60307.364000000009</v>
      </c>
      <c r="I27" s="12"/>
    </row>
    <row r="28" spans="1:9" ht="31.5">
      <c r="A28" s="1"/>
      <c r="B28" s="41" t="s">
        <v>30</v>
      </c>
      <c r="C28" s="11"/>
      <c r="D28" s="11"/>
      <c r="E28" s="33">
        <f>H28</f>
        <v>491.19119999999998</v>
      </c>
      <c r="F28" s="28"/>
      <c r="G28" s="42"/>
      <c r="H28" s="43">
        <f>0.03*1364.42*12</f>
        <v>491.19119999999998</v>
      </c>
      <c r="I28" s="12"/>
    </row>
    <row r="29" spans="1:9" ht="15.75">
      <c r="A29" s="1"/>
      <c r="B29" s="25" t="s">
        <v>19</v>
      </c>
      <c r="C29" s="11"/>
      <c r="D29" s="11"/>
      <c r="E29" s="44">
        <f>SUM(E17:E28)</f>
        <v>157563.22160000002</v>
      </c>
      <c r="F29" s="45">
        <f>SUM(F17:F28)</f>
        <v>15534.98</v>
      </c>
      <c r="G29" s="45">
        <f>SUM(G17:G28)</f>
        <v>3947.17</v>
      </c>
      <c r="H29" s="46">
        <f>SUM(H17:H28)</f>
        <v>177045.37160000001</v>
      </c>
      <c r="I29" s="12"/>
    </row>
    <row r="30" spans="1:9" ht="15.75">
      <c r="A30" s="2">
        <v>3</v>
      </c>
      <c r="B30" s="27" t="s">
        <v>12</v>
      </c>
      <c r="C30" s="11"/>
      <c r="D30" s="11"/>
      <c r="E30" s="29"/>
      <c r="F30" s="11"/>
      <c r="G30" s="11"/>
      <c r="H30" s="11"/>
      <c r="I30" s="12"/>
    </row>
    <row r="31" spans="1:9" ht="15.75">
      <c r="A31" s="1"/>
      <c r="B31" s="11" t="s">
        <v>0</v>
      </c>
      <c r="C31" s="11"/>
      <c r="D31" s="11"/>
      <c r="E31" s="15">
        <f>H31</f>
        <v>15554.388000000001</v>
      </c>
      <c r="F31" s="11"/>
      <c r="G31" s="11"/>
      <c r="H31" s="15">
        <f>0.95*1364.42*12</f>
        <v>15554.388000000001</v>
      </c>
      <c r="I31" s="12"/>
    </row>
    <row r="32" spans="1:9" ht="15.75">
      <c r="A32" s="1"/>
      <c r="B32" s="47" t="s">
        <v>7</v>
      </c>
      <c r="C32" s="11"/>
      <c r="D32" s="11"/>
      <c r="E32" s="15">
        <f>H32</f>
        <v>8022.7896000000001</v>
      </c>
      <c r="F32" s="11"/>
      <c r="G32" s="11"/>
      <c r="H32" s="15">
        <f>0.49*1364.42*12</f>
        <v>8022.7896000000001</v>
      </c>
      <c r="I32" s="12"/>
    </row>
    <row r="33" spans="1:9" ht="15.75">
      <c r="A33" s="2">
        <v>4</v>
      </c>
      <c r="B33" s="11" t="s">
        <v>1</v>
      </c>
      <c r="C33" s="11"/>
      <c r="D33" s="11"/>
      <c r="E33" s="15">
        <f>H33</f>
        <v>73678.680000000008</v>
      </c>
      <c r="F33" s="11"/>
      <c r="G33" s="11"/>
      <c r="H33" s="15">
        <f>4.5*1364.42*12</f>
        <v>73678.680000000008</v>
      </c>
      <c r="I33" s="12"/>
    </row>
    <row r="34" spans="1:9" ht="47.25">
      <c r="A34" s="1"/>
      <c r="B34" s="10" t="s">
        <v>36</v>
      </c>
      <c r="C34" s="11"/>
      <c r="D34" s="11"/>
      <c r="E34" s="48">
        <f>E15+E29+E31+E32+E33</f>
        <v>348964.05920000002</v>
      </c>
      <c r="F34" s="27">
        <f>F15+F29+F31+F32+F33</f>
        <v>16059.06</v>
      </c>
      <c r="G34" s="27">
        <f>G15+G29</f>
        <v>8933.84</v>
      </c>
      <c r="H34" s="48">
        <f>H15+H29+H31+H32+H33</f>
        <v>373956.95920000004</v>
      </c>
      <c r="I34" s="12"/>
    </row>
    <row r="35" spans="1:9" ht="39.75" customHeight="1">
      <c r="A35" s="1"/>
      <c r="B35" s="10" t="s">
        <v>37</v>
      </c>
      <c r="C35" s="11"/>
      <c r="D35" s="11"/>
      <c r="E35" s="11"/>
      <c r="F35" s="11"/>
      <c r="G35" s="11"/>
      <c r="H35" s="48">
        <f>H34-E34</f>
        <v>24992.900000000023</v>
      </c>
      <c r="I35" s="51"/>
    </row>
    <row r="36" spans="1:9" ht="28.5" customHeight="1">
      <c r="A36" s="1"/>
      <c r="B36" s="27" t="s">
        <v>38</v>
      </c>
      <c r="C36" s="11"/>
      <c r="D36" s="11"/>
      <c r="E36" s="29"/>
      <c r="F36" s="11"/>
      <c r="G36" s="11"/>
      <c r="H36" s="48">
        <v>17669.29</v>
      </c>
      <c r="I36" s="12"/>
    </row>
    <row r="37" spans="1:9" ht="15.75">
      <c r="B37" s="49"/>
      <c r="C37" s="49"/>
      <c r="D37" s="49"/>
      <c r="E37" s="49"/>
      <c r="F37" s="49"/>
      <c r="G37" s="49"/>
      <c r="H37" s="49"/>
    </row>
    <row r="38" spans="1:9" ht="15.75">
      <c r="B38" s="60" t="s">
        <v>47</v>
      </c>
      <c r="C38" s="60"/>
      <c r="D38" s="60"/>
      <c r="E38" s="49"/>
      <c r="F38" s="49"/>
      <c r="G38" s="49"/>
      <c r="H38" s="50"/>
    </row>
    <row r="39" spans="1:9" ht="15.75">
      <c r="B39" s="49"/>
      <c r="C39" s="49"/>
      <c r="D39" s="49"/>
      <c r="E39" s="49"/>
      <c r="F39" s="49"/>
      <c r="G39" s="49"/>
      <c r="H39" s="49"/>
    </row>
  </sheetData>
  <mergeCells count="5">
    <mergeCell ref="D1:G1"/>
    <mergeCell ref="D2:G2"/>
    <mergeCell ref="D3:G3"/>
    <mergeCell ref="B4:I4"/>
    <mergeCell ref="B38:D38"/>
  </mergeCells>
  <phoneticPr fontId="2" type="noConversion"/>
  <pageMargins left="0.35433070866141736" right="0.31496062992125984" top="0.74803149606299213" bottom="0.74803149606299213" header="0.31496062992125984" footer="0.31496062992125984"/>
  <pageSetup paperSize="9" scale="8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2020-04-08T06:21:14Z</dcterms:modified>
</cp:coreProperties>
</file>