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2220" yWindow="0" windowWidth="24240" windowHeight="13740"/>
  </bookViews>
  <sheets>
    <sheet name="расшифровка" sheetId="2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/>
  <c r="H29"/>
  <c r="E31"/>
  <c r="H31" s="1"/>
  <c r="E30"/>
  <c r="H30" s="1"/>
  <c r="E29"/>
  <c r="H22"/>
  <c r="E22"/>
  <c r="G18"/>
  <c r="E10"/>
  <c r="H10" s="1"/>
  <c r="E9"/>
  <c r="H9" s="1"/>
  <c r="E8"/>
  <c r="H8" s="1"/>
  <c r="E7"/>
  <c r="H7" s="1"/>
  <c r="E6"/>
  <c r="H6" s="1"/>
  <c r="E5"/>
  <c r="H5" s="1"/>
  <c r="H21"/>
  <c r="E21"/>
  <c r="E3"/>
  <c r="G11"/>
  <c r="F23"/>
  <c r="F27"/>
  <c r="F11"/>
  <c r="F32" s="1"/>
  <c r="G26" l="1"/>
  <c r="G27" s="1"/>
  <c r="H26"/>
  <c r="H25"/>
  <c r="H27" l="1"/>
  <c r="G14"/>
  <c r="G23" s="1"/>
  <c r="G32" s="1"/>
  <c r="E19"/>
  <c r="E14"/>
  <c r="H14" s="1"/>
  <c r="E13"/>
  <c r="E15"/>
  <c r="H15" s="1"/>
  <c r="E16"/>
  <c r="E18"/>
  <c r="H18" s="1"/>
  <c r="H13"/>
  <c r="H16"/>
  <c r="H19"/>
  <c r="H11"/>
  <c r="E11"/>
  <c r="H23" l="1"/>
  <c r="H32" s="1"/>
  <c r="E23"/>
  <c r="E32" s="1"/>
  <c r="H33" l="1"/>
</calcChain>
</file>

<file path=xl/sharedStrings.xml><?xml version="1.0" encoding="utf-8"?>
<sst xmlns="http://schemas.openxmlformats.org/spreadsheetml/2006/main" count="50" uniqueCount="46">
  <si>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</si>
  <si>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</si>
  <si>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</si>
  <si>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</si>
  <si>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</si>
  <si>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№ п/п</t>
  </si>
  <si>
    <t>Устранение аварий по заявкам населения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</si>
  <si>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</si>
  <si>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</si>
  <si>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</si>
  <si>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</si>
  <si>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</si>
  <si>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Обкос придомовой территории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</si>
  <si>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</si>
  <si>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</si>
  <si>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</si>
  <si>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Промывка и регулировка системы отопления</t>
  </si>
  <si>
    <t xml:space="preserve">Итого </t>
  </si>
  <si>
    <t xml:space="preserve">Влажная протирка элементов </t>
  </si>
  <si>
    <t>Контроль за техническим состоянием инженерно-технического обеспечения МКД:</t>
  </si>
  <si>
    <t>Итого</t>
  </si>
  <si>
    <t>Обслуживание узла учета тепловой энергии</t>
  </si>
  <si>
    <t>Снятие показаний ИПУ и ОДПУ с расчетом расходов, передача в РКЦ</t>
  </si>
  <si>
    <t>Стоимость материалов, руб.</t>
  </si>
  <si>
    <t>кв.м</t>
  </si>
  <si>
    <t>кв. м</t>
  </si>
  <si>
    <t>Организакция мест накопления бытовых отходов (окраска контейнера - 1 шт.)</t>
  </si>
  <si>
    <t>Проверка и обеспечение работоспособности: электрооборудования</t>
  </si>
  <si>
    <t>Стоимость выполненных работ по текущему ремонту и содержанию жилого дома №39                                        по ул. Полевая за период с 01.03.2019 по 29.02.2020 г.г.</t>
  </si>
  <si>
    <t>шт.</t>
  </si>
  <si>
    <t>Ремонт кровли (крепление кровельного покрытия(металлочерепицы), конька шурупами (Акт от 12.09.2019 г., Акт от 18.04.2019г.)</t>
  </si>
  <si>
    <t>Ремонт проема входа в подвал (Акт от 09.07.2019 г.)</t>
  </si>
  <si>
    <t>м2</t>
  </si>
  <si>
    <t>Стоимость работ в год, руб.</t>
  </si>
  <si>
    <t>Итого стоимость выполненных работ, руб.</t>
  </si>
  <si>
    <t>Стоимость выполненных доп.работ, руб.</t>
  </si>
  <si>
    <t xml:space="preserve">Стоимость  за 1 кв.м общей площади </t>
  </si>
  <si>
    <t>Работы по содержанию помещений (доп.работы)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</si>
  <si>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</si>
  <si>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</t>
  </si>
  <si>
    <t>Долг на 01.02.2020 г.</t>
  </si>
  <si>
    <t xml:space="preserve">Водоснобжения и водоотведения </t>
  </si>
  <si>
    <t>Отопления(в отопительный период)</t>
  </si>
  <si>
    <t>Влажная уборка (мытье) лестничных клеток</t>
  </si>
  <si>
    <t>Уборка (подметание лестничных клеток)</t>
  </si>
  <si>
    <t>Составила: инженер ООО"Континент": Каминская Н.И.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</si>
</sst>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5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wrapText="1"/>
    </xf>
    <xf numFmtId="2" fontId="0" fillId="0" borderId="1" xfId="0" applyNumberFormat="1" applyBorder="1" applyAlignment="1">
      <alignment horizontal="right"/>
    </xf>
    <xf numFmtId="4" fontId="3" fillId="0" borderId="4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/>
    <xf numFmtId="0" fontId="3" fillId="0" borderId="4" xfId="0" applyFont="1" applyBorder="1" applyAlignment="1"/>
    <xf numFmtId="4" fontId="3" fillId="0" borderId="1" xfId="0" applyNumberFormat="1" applyFont="1" applyBorder="1" applyAlignment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0" fontId="0" fillId="0" borderId="1" xfId="0" applyNumberFormat="1" applyBorder="1"/>
    <xf numFmtId="0" fontId="0" fillId="0" borderId="3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4" fontId="0" fillId="0" borderId="4" xfId="0" applyNumberFormat="1" applyBorder="1"/>
    <xf numFmtId="2" fontId="0" fillId="0" borderId="4" xfId="0" applyNumberForma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2" fontId="0" fillId="0" borderId="1" xfId="0" applyNumberFormat="1" applyFont="1" applyBorder="1" applyAlignment="1"/>
    <xf numFmtId="0" fontId="3" fillId="0" borderId="1" xfId="0" applyNumberFormat="1" applyFont="1" applyBorder="1"/>
    <xf numFmtId="0" fontId="2" fillId="0" borderId="1" xfId="0" applyFont="1" applyBorder="1"/>
    <xf numFmtId="4" fontId="0" fillId="0" borderId="0" xfId="0" applyNumberFormat="1"/>
    <xf numFmtId="2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4" fontId="1" fillId="0" borderId="4" xfId="0" applyNumberFormat="1" applyFont="1" applyBorder="1"/>
    <xf numFmtId="2" fontId="3" fillId="0" borderId="1" xfId="0" applyNumberFormat="1" applyFont="1" applyBorder="1" applyAlignment="1"/>
    <xf numFmtId="2" fontId="1" fillId="0" borderId="1" xfId="0" applyNumberFormat="1" applyFont="1" applyBorder="1" applyAlignment="1"/>
    <xf numFmtId="0" fontId="3" fillId="0" borderId="4" xfId="0" applyFont="1" applyBorder="1"/>
    <xf numFmtId="2" fontId="0" fillId="0" borderId="4" xfId="0" applyNumberFormat="1" applyBorder="1"/>
    <xf numFmtId="2" fontId="3" fillId="0" borderId="4" xfId="0" applyNumberFormat="1" applyFont="1" applyBorder="1"/>
    <xf numFmtId="4" fontId="3" fillId="0" borderId="8" xfId="0" applyNumberFormat="1" applyFont="1" applyBorder="1"/>
    <xf numFmtId="0" fontId="9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B1" zoomScale="125" zoomScaleNormal="125" zoomScalePageLayoutView="125" workbookViewId="0">
      <selection activeCell="C39" sqref="C39"/>
    </sheetView>
  </sheetViews>
  <sheetFormatPr defaultColWidth="8.85546875" defaultRowHeight="15"/>
  <cols>
    <col min="1" max="1" width="4.42578125" customWidth="1"/>
    <col min="2" max="2" width="44.85546875" customWidth="1"/>
    <col min="3" max="3" width="6.42578125" customWidth="1"/>
    <col min="4" max="4" width="7.42578125" customWidth="1"/>
    <col min="5" max="6" width="10.140625" customWidth="1"/>
    <col min="7" max="7" width="11.5703125" customWidth="1"/>
    <col min="8" max="8" width="13.28515625" customWidth="1"/>
  </cols>
  <sheetData>
    <row r="1" spans="1:10" ht="38.1" customHeight="1">
      <c r="B1" s="53" t="s">
        <v>28</v>
      </c>
      <c r="C1" s="53"/>
      <c r="D1" s="53"/>
      <c r="E1" s="53"/>
      <c r="F1" s="53"/>
      <c r="G1" s="53"/>
      <c r="H1" s="53"/>
      <c r="I1" s="6"/>
      <c r="J1" s="6"/>
    </row>
    <row r="2" spans="1:10" ht="83.25" customHeight="1">
      <c r="A2" s="5" t="s">
        <v>5</v>
      </c>
      <c r="B2" s="5" t="s">
        <v>2</v>
      </c>
      <c r="C2" s="5" t="s">
        <v>3</v>
      </c>
      <c r="D2" s="5" t="s">
        <v>4</v>
      </c>
      <c r="E2" s="5" t="s">
        <v>33</v>
      </c>
      <c r="F2" s="5" t="s">
        <v>35</v>
      </c>
      <c r="G2" s="5" t="s">
        <v>23</v>
      </c>
      <c r="H2" s="5" t="s">
        <v>34</v>
      </c>
    </row>
    <row r="3" spans="1:10" ht="29.25" customHeight="1">
      <c r="A3" s="5"/>
      <c r="B3" s="51" t="s">
        <v>36</v>
      </c>
      <c r="C3" s="5"/>
      <c r="D3" s="5"/>
      <c r="E3" s="38">
        <f>(22.05*1359.74*10)+(17.63*1359.74*2)</f>
        <v>347767.10239999997</v>
      </c>
      <c r="F3" s="5"/>
      <c r="G3" s="5"/>
      <c r="H3" s="5"/>
    </row>
    <row r="4" spans="1:10" ht="30">
      <c r="A4" s="4">
        <v>1</v>
      </c>
      <c r="B4" s="23" t="s">
        <v>19</v>
      </c>
      <c r="C4" s="1"/>
      <c r="D4" s="1"/>
      <c r="F4" s="1"/>
      <c r="G4" s="1"/>
      <c r="H4" s="2"/>
    </row>
    <row r="5" spans="1:10">
      <c r="A5" s="1"/>
      <c r="B5" s="20" t="s">
        <v>41</v>
      </c>
      <c r="C5" s="8"/>
      <c r="D5" s="8"/>
      <c r="E5" s="7">
        <f>1.5*1359.74*12</f>
        <v>24475.32</v>
      </c>
      <c r="F5" s="8"/>
      <c r="G5" s="8"/>
      <c r="H5" s="7">
        <f>E5</f>
        <v>24475.32</v>
      </c>
    </row>
    <row r="6" spans="1:10">
      <c r="A6" s="1"/>
      <c r="B6" s="21" t="s">
        <v>42</v>
      </c>
      <c r="C6" s="8"/>
      <c r="D6" s="8"/>
      <c r="E6" s="7">
        <f>0.35*1359.74*12</f>
        <v>5710.9079999999994</v>
      </c>
      <c r="F6" s="8"/>
      <c r="G6" s="8"/>
      <c r="H6" s="7">
        <f>E6</f>
        <v>5710.9079999999994</v>
      </c>
    </row>
    <row r="7" spans="1:10">
      <c r="A7" s="1"/>
      <c r="B7" s="21" t="s">
        <v>21</v>
      </c>
      <c r="C7" s="8"/>
      <c r="D7" s="8"/>
      <c r="E7" s="7">
        <f>1.5*1359.74*12</f>
        <v>24475.32</v>
      </c>
      <c r="F7" s="8"/>
      <c r="G7" s="8"/>
      <c r="H7" s="7">
        <f>E7</f>
        <v>24475.32</v>
      </c>
    </row>
    <row r="8" spans="1:10">
      <c r="A8" s="8"/>
      <c r="B8" s="22" t="s">
        <v>16</v>
      </c>
      <c r="C8" s="17"/>
      <c r="D8" s="17"/>
      <c r="E8" s="34">
        <f>1.69*1359.74*12</f>
        <v>27575.527199999997</v>
      </c>
      <c r="F8" s="17"/>
      <c r="G8" s="17"/>
      <c r="H8" s="34">
        <f>E8</f>
        <v>27575.527199999997</v>
      </c>
    </row>
    <row r="9" spans="1:10" ht="30">
      <c r="A9" s="8"/>
      <c r="B9" s="33" t="s">
        <v>27</v>
      </c>
      <c r="C9" s="17"/>
      <c r="D9" s="18"/>
      <c r="E9" s="34">
        <f>0.11*1359.74*12</f>
        <v>1794.8568</v>
      </c>
      <c r="F9" s="17"/>
      <c r="G9" s="45">
        <v>620</v>
      </c>
      <c r="H9" s="34">
        <f>E9+G9</f>
        <v>2414.8568</v>
      </c>
    </row>
    <row r="10" spans="1:10" ht="30">
      <c r="A10" s="8"/>
      <c r="B10" s="52" t="s">
        <v>22</v>
      </c>
      <c r="C10" s="17"/>
      <c r="D10" s="18"/>
      <c r="E10" s="34">
        <f>0.6*1359.74*12</f>
        <v>9790.1279999999988</v>
      </c>
      <c r="F10" s="17"/>
      <c r="G10" s="17"/>
      <c r="H10" s="34">
        <f>E10</f>
        <v>9790.1279999999988</v>
      </c>
    </row>
    <row r="11" spans="1:10">
      <c r="A11" s="8"/>
      <c r="B11" s="39" t="s">
        <v>20</v>
      </c>
      <c r="C11" s="17"/>
      <c r="D11" s="18"/>
      <c r="E11" s="19">
        <f>SUM(E5:E10)</f>
        <v>93822.059999999983</v>
      </c>
      <c r="F11" s="44">
        <f>SUM(F4:F10)</f>
        <v>0</v>
      </c>
      <c r="G11" s="44">
        <f>SUM(G4:G10)</f>
        <v>620</v>
      </c>
      <c r="H11" s="19">
        <f>H5+H6+H7+H8+H9+H10</f>
        <v>94442.059999999983</v>
      </c>
    </row>
    <row r="12" spans="1:10">
      <c r="A12" s="4">
        <v>2</v>
      </c>
      <c r="B12" s="4" t="s">
        <v>13</v>
      </c>
      <c r="C12" s="1"/>
      <c r="D12" s="12"/>
      <c r="E12" s="26"/>
      <c r="F12" s="1"/>
      <c r="G12" s="1"/>
      <c r="H12" s="1"/>
    </row>
    <row r="13" spans="1:10" ht="27" customHeight="1">
      <c r="A13" s="1"/>
      <c r="B13" s="42" t="s">
        <v>44</v>
      </c>
      <c r="C13" s="10" t="s">
        <v>25</v>
      </c>
      <c r="D13" s="1">
        <v>271.98</v>
      </c>
      <c r="E13" s="27">
        <f>1.5*1359.74*12</f>
        <v>24475.32</v>
      </c>
      <c r="F13" s="11"/>
      <c r="H13" s="24">
        <f>E13</f>
        <v>24475.32</v>
      </c>
    </row>
    <row r="14" spans="1:10" ht="26.25" customHeight="1">
      <c r="A14" s="1"/>
      <c r="B14" s="42" t="s">
        <v>43</v>
      </c>
      <c r="C14" s="10" t="s">
        <v>24</v>
      </c>
      <c r="D14" s="28">
        <v>271.89999999999998</v>
      </c>
      <c r="E14" s="25">
        <f>0.52*1359.74*12</f>
        <v>8484.7775999999994</v>
      </c>
      <c r="F14" s="11"/>
      <c r="G14" s="24">
        <f>125+31.08+125</f>
        <v>281.08</v>
      </c>
      <c r="H14" s="24">
        <f>E14+G14</f>
        <v>8765.8575999999994</v>
      </c>
    </row>
    <row r="15" spans="1:10">
      <c r="A15" s="1"/>
      <c r="B15" s="42" t="s">
        <v>18</v>
      </c>
      <c r="C15" s="10" t="s">
        <v>7</v>
      </c>
      <c r="D15" s="29">
        <v>703</v>
      </c>
      <c r="E15" s="25">
        <f>0.11*1359.74*12</f>
        <v>1794.8568</v>
      </c>
      <c r="F15" s="11"/>
      <c r="G15" s="1"/>
      <c r="H15" s="24">
        <f>E15</f>
        <v>1794.8568</v>
      </c>
    </row>
    <row r="16" spans="1:10">
      <c r="A16" s="1"/>
      <c r="B16" s="42" t="s">
        <v>8</v>
      </c>
      <c r="C16" s="10" t="s">
        <v>7</v>
      </c>
      <c r="D16" s="29">
        <v>457</v>
      </c>
      <c r="E16" s="25">
        <f>0.13*1359.74*12</f>
        <v>2121.1943999999999</v>
      </c>
      <c r="F16" s="11"/>
      <c r="G16" s="1"/>
      <c r="H16" s="16">
        <f>E16</f>
        <v>2121.1943999999999</v>
      </c>
    </row>
    <row r="17" spans="1:8">
      <c r="A17" s="1"/>
      <c r="B17" s="4" t="s">
        <v>14</v>
      </c>
      <c r="C17" s="10"/>
      <c r="D17" s="1"/>
      <c r="E17" s="25"/>
      <c r="F17" s="11"/>
      <c r="G17" s="1"/>
      <c r="H17" s="1"/>
    </row>
    <row r="18" spans="1:8">
      <c r="A18" s="1"/>
      <c r="B18" s="1" t="s">
        <v>9</v>
      </c>
      <c r="C18" s="10" t="s">
        <v>7</v>
      </c>
      <c r="D18" s="1">
        <v>1058.9000000000001</v>
      </c>
      <c r="E18" s="25">
        <f>2.7*1359.74*12</f>
        <v>44055.576000000001</v>
      </c>
      <c r="F18" s="11"/>
      <c r="G18" s="1">
        <f>31.08+930+51.8+60+150+145+912.5</f>
        <v>2280.38</v>
      </c>
      <c r="H18" s="24">
        <f>E18+F18+G18</f>
        <v>46335.955999999998</v>
      </c>
    </row>
    <row r="19" spans="1:8">
      <c r="A19" s="1"/>
      <c r="B19" s="1" t="s">
        <v>12</v>
      </c>
      <c r="C19" s="10" t="s">
        <v>7</v>
      </c>
      <c r="D19" s="30">
        <v>635</v>
      </c>
      <c r="E19" s="25">
        <f>0.95*1359.74*12</f>
        <v>15501.036</v>
      </c>
      <c r="F19" s="11"/>
      <c r="G19" s="2">
        <f>127.86+590+33+95+126.06+472.5</f>
        <v>1444.42</v>
      </c>
      <c r="H19" s="9">
        <f>G19+E19</f>
        <v>16945.455999999998</v>
      </c>
    </row>
    <row r="20" spans="1:8">
      <c r="A20" s="1"/>
      <c r="B20" s="4" t="s">
        <v>15</v>
      </c>
      <c r="C20" s="1"/>
      <c r="D20" s="1"/>
      <c r="E20" s="26"/>
      <c r="F20" s="1"/>
      <c r="G20" s="1"/>
      <c r="H20" s="1"/>
    </row>
    <row r="21" spans="1:8">
      <c r="A21" s="1"/>
      <c r="B21" s="1" t="s">
        <v>10</v>
      </c>
      <c r="C21" s="1"/>
      <c r="D21" s="1"/>
      <c r="E21" s="24">
        <f>4.42*1359.74*10</f>
        <v>60100.508000000002</v>
      </c>
      <c r="F21" s="1"/>
      <c r="G21" s="2"/>
      <c r="H21" s="14">
        <f>E21</f>
        <v>60100.508000000002</v>
      </c>
    </row>
    <row r="22" spans="1:8" ht="30">
      <c r="A22" s="1"/>
      <c r="B22" s="42" t="s">
        <v>26</v>
      </c>
      <c r="C22" s="1"/>
      <c r="D22" s="1"/>
      <c r="E22" s="32">
        <f>0.03*1359.74*12</f>
        <v>489.50639999999999</v>
      </c>
      <c r="F22" s="12"/>
      <c r="G22" s="31">
        <v>60</v>
      </c>
      <c r="H22" s="32">
        <f>E22+G22</f>
        <v>549.50639999999999</v>
      </c>
    </row>
    <row r="23" spans="1:8">
      <c r="A23" s="1"/>
      <c r="B23" s="39" t="s">
        <v>17</v>
      </c>
      <c r="C23" s="1"/>
      <c r="D23" s="1"/>
      <c r="E23" s="35">
        <f>SUM(E13:E22)</f>
        <v>157022.7752</v>
      </c>
      <c r="F23" s="48">
        <f>SUM(F13:F22)</f>
        <v>0</v>
      </c>
      <c r="G23" s="46">
        <f>SUM(G13:G22)</f>
        <v>4065.88</v>
      </c>
      <c r="H23" s="15">
        <f>H13+H14+H15+H16+H18+H19+H21+H22</f>
        <v>161088.65520000001</v>
      </c>
    </row>
    <row r="24" spans="1:8">
      <c r="A24" s="1"/>
      <c r="B24" s="39" t="s">
        <v>37</v>
      </c>
      <c r="C24" s="1"/>
      <c r="D24" s="1"/>
      <c r="E24" s="35"/>
      <c r="F24" s="12"/>
      <c r="G24" s="12"/>
      <c r="H24" s="15"/>
    </row>
    <row r="25" spans="1:8" ht="43.5" customHeight="1">
      <c r="A25" s="1"/>
      <c r="B25" s="41" t="s">
        <v>30</v>
      </c>
      <c r="C25" s="1" t="s">
        <v>29</v>
      </c>
      <c r="D25" s="1">
        <v>50</v>
      </c>
      <c r="E25" s="35"/>
      <c r="F25" s="12">
        <v>1963.03</v>
      </c>
      <c r="G25" s="47">
        <v>35</v>
      </c>
      <c r="H25" s="43">
        <f>F25+G25</f>
        <v>1998.03</v>
      </c>
    </row>
    <row r="26" spans="1:8">
      <c r="A26" s="1"/>
      <c r="B26" s="40" t="s">
        <v>31</v>
      </c>
      <c r="C26" s="1" t="s">
        <v>32</v>
      </c>
      <c r="D26" s="1">
        <v>0.5</v>
      </c>
      <c r="E26" s="35"/>
      <c r="F26" s="12">
        <v>1103.78</v>
      </c>
      <c r="G26" s="47">
        <f>88+75</f>
        <v>163</v>
      </c>
      <c r="H26" s="43">
        <f>G26+F26</f>
        <v>1266.78</v>
      </c>
    </row>
    <row r="27" spans="1:8">
      <c r="A27" s="1"/>
      <c r="B27" s="39" t="s">
        <v>20</v>
      </c>
      <c r="C27" s="1"/>
      <c r="D27" s="1"/>
      <c r="E27" s="35"/>
      <c r="F27" s="46">
        <f>SUM(F25:F26)</f>
        <v>3066.81</v>
      </c>
      <c r="G27" s="48">
        <f>SUM(G25:G26)</f>
        <v>198</v>
      </c>
      <c r="H27" s="15">
        <f>SUM(H25:H26)</f>
        <v>3264.81</v>
      </c>
    </row>
    <row r="28" spans="1:8">
      <c r="A28" s="4">
        <v>3</v>
      </c>
      <c r="B28" s="4" t="s">
        <v>11</v>
      </c>
      <c r="C28" s="1"/>
      <c r="D28" s="1"/>
      <c r="E28" s="26"/>
      <c r="F28" s="1"/>
      <c r="G28" s="1"/>
      <c r="H28" s="1"/>
    </row>
    <row r="29" spans="1:8">
      <c r="A29" s="1"/>
      <c r="B29" s="8" t="s">
        <v>0</v>
      </c>
      <c r="C29" s="1"/>
      <c r="D29" s="1"/>
      <c r="E29" s="2">
        <f>0.95*1359.74*12</f>
        <v>15501.036</v>
      </c>
      <c r="F29" s="1"/>
      <c r="G29" s="1"/>
      <c r="H29" s="2">
        <f>E29</f>
        <v>15501.036</v>
      </c>
    </row>
    <row r="30" spans="1:8">
      <c r="A30" s="1"/>
      <c r="B30" s="13" t="s">
        <v>6</v>
      </c>
      <c r="C30" s="1"/>
      <c r="D30" s="1"/>
      <c r="E30" s="2">
        <f>0.49*1359.74*12</f>
        <v>7995.2712000000001</v>
      </c>
      <c r="F30" s="1"/>
      <c r="G30" s="1"/>
      <c r="H30" s="2">
        <f>E30</f>
        <v>7995.2712000000001</v>
      </c>
    </row>
    <row r="31" spans="1:8">
      <c r="A31" s="4">
        <v>4</v>
      </c>
      <c r="B31" s="36" t="s">
        <v>1</v>
      </c>
      <c r="C31" s="1"/>
      <c r="D31" s="1"/>
      <c r="E31" s="2">
        <f>4.5*1359.74*12</f>
        <v>73425.959999999992</v>
      </c>
      <c r="F31" s="1"/>
      <c r="G31" s="1"/>
      <c r="H31" s="2">
        <f>E31</f>
        <v>73425.959999999992</v>
      </c>
    </row>
    <row r="32" spans="1:8" ht="45">
      <c r="A32" s="1"/>
      <c r="B32" s="23" t="s">
        <v>38</v>
      </c>
      <c r="C32" s="1"/>
      <c r="D32" s="1"/>
      <c r="E32" s="3">
        <f>E11+E23+E29+E30+E31</f>
        <v>347767.10239999997</v>
      </c>
      <c r="F32" s="38">
        <f>F11+F23+F27</f>
        <v>3066.81</v>
      </c>
      <c r="G32" s="38">
        <f>G11+G23+G27</f>
        <v>4883.88</v>
      </c>
      <c r="H32" s="3">
        <f>H11+H23+H27+H29+H30+H31</f>
        <v>355717.79240000003</v>
      </c>
    </row>
    <row r="33" spans="1:8" ht="32.25" customHeight="1">
      <c r="A33" s="1"/>
      <c r="B33" s="23" t="s">
        <v>39</v>
      </c>
      <c r="C33" s="1"/>
      <c r="D33" s="1"/>
      <c r="E33" s="3"/>
      <c r="F33" s="1"/>
      <c r="G33" s="1"/>
      <c r="H33" s="3">
        <f>H32-E32</f>
        <v>7950.6900000000605</v>
      </c>
    </row>
    <row r="34" spans="1:8" ht="27" customHeight="1">
      <c r="A34" s="1"/>
      <c r="B34" s="4" t="s">
        <v>40</v>
      </c>
      <c r="C34" s="1"/>
      <c r="D34" s="1"/>
      <c r="E34" s="26"/>
      <c r="F34" s="1"/>
      <c r="G34" s="1"/>
      <c r="H34" s="49">
        <v>18945.87</v>
      </c>
    </row>
    <row r="36" spans="1:8">
      <c r="B36" s="50" t="s">
        <v>45</v>
      </c>
      <c r="H36" s="37"/>
    </row>
  </sheetData>
  <mergeCells count="1">
    <mergeCell ref="B1:H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2020-04-08T06:20:48Z</dcterms:modified>
</cp:coreProperties>
</file>