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2220" yWindow="0" windowWidth="24240" windowHeight="13740"/>
  </bookViews>
  <sheets>
    <sheet name="расшифровка" sheetId="2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2"/>
  <c r="G20"/>
  <c r="G19"/>
  <c r="H15"/>
  <c r="H14"/>
  <c r="E22"/>
  <c r="E3"/>
  <c r="G24" l="1"/>
  <c r="G29" s="1"/>
  <c r="F24"/>
  <c r="F29"/>
  <c r="F12"/>
  <c r="G12"/>
  <c r="G15"/>
  <c r="H6"/>
  <c r="H12"/>
  <c r="H22" l="1"/>
  <c r="H24"/>
  <c r="H29" s="1"/>
  <c r="H30" s="1"/>
  <c r="E5"/>
  <c r="H5"/>
  <c r="G6"/>
  <c r="E7"/>
  <c r="H7"/>
  <c r="E8"/>
  <c r="H8"/>
  <c r="E9"/>
  <c r="H9"/>
  <c r="E10"/>
  <c r="H10"/>
  <c r="E11"/>
  <c r="H11"/>
  <c r="E19"/>
  <c r="H19"/>
  <c r="E14"/>
  <c r="E15"/>
  <c r="E16"/>
  <c r="H16"/>
  <c r="E17"/>
  <c r="H17"/>
  <c r="E20"/>
  <c r="H20"/>
  <c r="E23"/>
  <c r="E26"/>
  <c r="H26"/>
  <c r="E27"/>
  <c r="H27"/>
  <c r="E28"/>
  <c r="H28"/>
  <c r="E12"/>
  <c r="E24"/>
  <c r="E29"/>
</calcChain>
</file>

<file path=xl/sharedStrings.xml><?xml version="1.0" encoding="utf-8"?>
<sst xmlns="http://schemas.openxmlformats.org/spreadsheetml/2006/main" count="47" uniqueCount="44">
  <si>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</si>
  <si>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</si>
  <si>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</si>
  <si>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</si>
  <si>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</si>
  <si>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№ п/п</t>
  </si>
  <si>
    <t>Устранение аварий по заявкам населения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</si>
  <si>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</si>
  <si>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</si>
  <si>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</si>
  <si>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</si>
  <si>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</si>
  <si>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Обкос придомовой территории</t>
  </si>
  <si>
    <t>Уборка (подметание лестничных площадок и маршей)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</si>
  <si>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</si>
  <si>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</si>
  <si>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</si>
  <si>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Промывка и регулировка системы отопления</t>
  </si>
  <si>
    <t xml:space="preserve">Влажная протирка элементов </t>
  </si>
  <si>
    <t>Обслуживание узла учета тепловой энергии</t>
  </si>
  <si>
    <t>Снятие показаний ИПУ и ОДПУ с расчетом расходов, передача в РКЦ</t>
  </si>
  <si>
    <t>Влажная уборка (мытье) лестничных площадок</t>
  </si>
  <si>
    <t>кв.м</t>
  </si>
  <si>
    <t>кв. м</t>
  </si>
  <si>
    <t>Организакция мест накопления бытовых отходов (окраска контейнера - 1 шт.)</t>
  </si>
  <si>
    <t>Проверка и обеспечение работоспособности: электрооборудования</t>
  </si>
  <si>
    <t>Стоимость выполненных работ по текущему ремонту и содержанию жилого дома №37                                          по ул. Полевая за период с 01.03.2019 по 29.02.2020 г.г.</t>
  </si>
  <si>
    <t>Итого стоимость выполненных работ, руб.</t>
  </si>
  <si>
    <t>Итого:</t>
  </si>
  <si>
    <t>1.1. Контроль за техническим состоянием инженерно-технического обеспечения МКД:</t>
  </si>
  <si>
    <t>Итого :</t>
  </si>
  <si>
    <t>Разница между плановой стоимостью принятого минимального перечня и фактическими затратами.</t>
  </si>
  <si>
    <t xml:space="preserve">Общая стоимость предоставленных услуг по управлению,содержанию и ремонту общего имущества МКД  </t>
  </si>
  <si>
    <t>Отопления(в отопительный период)</t>
  </si>
  <si>
    <t>Стоимость  за 1 кв.м общей площади руб. (S=2558,5 м2)</t>
  </si>
  <si>
    <t>Годовая плата,               руб.</t>
  </si>
  <si>
    <t>Стоимость выполненных доп.работ</t>
  </si>
  <si>
    <t>Стоимость материалов, руб.</t>
  </si>
  <si>
    <t>шт.</t>
  </si>
  <si>
    <t xml:space="preserve">Водоснабжения и водоотведения </t>
  </si>
  <si>
    <t>Замена счетчика ОДПУ ХВС (Акт от 16.07.19 г.)</t>
  </si>
  <si>
    <t>Долг на 01.02.2020 г.</t>
  </si>
  <si>
    <t xml:space="preserve">Стоимость  за 1 кв.м общей площади, руб. </t>
  </si>
  <si>
    <t>Составила:инженер ООО"Континент" : Каминская Н.И.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</si>
</sst>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4" fillId="0" borderId="1" xfId="0" applyNumberFormat="1" applyFont="1" applyBorder="1"/>
    <xf numFmtId="0" fontId="4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 applyAlignment="1">
      <alignment wrapText="1"/>
    </xf>
    <xf numFmtId="4" fontId="4" fillId="0" borderId="4" xfId="0" applyNumberFormat="1" applyFont="1" applyBorder="1"/>
    <xf numFmtId="4" fontId="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/>
    <xf numFmtId="0" fontId="4" fillId="0" borderId="4" xfId="0" applyFont="1" applyBorder="1" applyAlignment="1"/>
    <xf numFmtId="4" fontId="4" fillId="0" borderId="1" xfId="0" applyNumberFormat="1" applyFont="1" applyBorder="1" applyAlignment="1"/>
    <xf numFmtId="0" fontId="6" fillId="0" borderId="5" xfId="0" applyFont="1" applyBorder="1"/>
    <xf numFmtId="0" fontId="6" fillId="0" borderId="6" xfId="0" applyFont="1" applyBorder="1"/>
    <xf numFmtId="0" fontId="4" fillId="0" borderId="1" xfId="0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0" fontId="0" fillId="0" borderId="1" xfId="0" applyNumberFormat="1" applyBorder="1"/>
    <xf numFmtId="0" fontId="0" fillId="0" borderId="3" xfId="0" applyNumberFormat="1" applyBorder="1"/>
    <xf numFmtId="164" fontId="0" fillId="0" borderId="1" xfId="0" applyNumberFormat="1" applyBorder="1"/>
    <xf numFmtId="4" fontId="0" fillId="0" borderId="4" xfId="0" applyNumberFormat="1" applyBorder="1"/>
    <xf numFmtId="2" fontId="0" fillId="0" borderId="4" xfId="0" applyNumberFormat="1" applyBorder="1" applyAlignment="1">
      <alignment horizontal="right"/>
    </xf>
    <xf numFmtId="0" fontId="6" fillId="0" borderId="2" xfId="0" applyFont="1" applyBorder="1" applyAlignment="1">
      <alignment horizontal="left" wrapText="1"/>
    </xf>
    <xf numFmtId="2" fontId="0" fillId="0" borderId="1" xfId="0" applyNumberFormat="1" applyFont="1" applyBorder="1" applyAlignment="1"/>
    <xf numFmtId="4" fontId="0" fillId="0" borderId="1" xfId="0" applyNumberFormat="1" applyFont="1" applyBorder="1"/>
    <xf numFmtId="2" fontId="3" fillId="0" borderId="1" xfId="0" applyNumberFormat="1" applyFont="1" applyBorder="1" applyAlignment="1"/>
    <xf numFmtId="0" fontId="4" fillId="0" borderId="1" xfId="0" applyNumberFormat="1" applyFont="1" applyBorder="1"/>
    <xf numFmtId="0" fontId="3" fillId="0" borderId="1" xfId="0" applyFont="1" applyBorder="1"/>
    <xf numFmtId="4" fontId="0" fillId="0" borderId="0" xfId="0" applyNumberFormat="1"/>
    <xf numFmtId="2" fontId="4" fillId="0" borderId="1" xfId="0" applyNumberFormat="1" applyFont="1" applyBorder="1"/>
    <xf numFmtId="2" fontId="2" fillId="0" borderId="1" xfId="0" applyNumberFormat="1" applyFont="1" applyBorder="1" applyAlignment="1"/>
    <xf numFmtId="0" fontId="4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4" fontId="4" fillId="0" borderId="8" xfId="0" applyNumberFormat="1" applyFont="1" applyBorder="1"/>
    <xf numFmtId="0" fontId="6" fillId="0" borderId="7" xfId="0" applyFont="1" applyBorder="1" applyAlignment="1">
      <alignment wrapText="1"/>
    </xf>
    <xf numFmtId="2" fontId="0" fillId="0" borderId="0" xfId="0" applyNumberFormat="1"/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5" xfId="0" applyFont="1" applyBorder="1"/>
    <xf numFmtId="0" fontId="12" fillId="0" borderId="1" xfId="0" applyFont="1" applyBorder="1"/>
    <xf numFmtId="2" fontId="4" fillId="0" borderId="1" xfId="0" applyNumberFormat="1" applyFont="1" applyBorder="1" applyAlignment="1"/>
    <xf numFmtId="2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/>
    <xf numFmtId="4" fontId="1" fillId="0" borderId="1" xfId="0" applyNumberFormat="1" applyFont="1" applyBorder="1"/>
    <xf numFmtId="4" fontId="13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vertical="center"/>
    </xf>
    <xf numFmtId="0" fontId="13" fillId="0" borderId="1" xfId="0" applyFont="1" applyBorder="1"/>
    <xf numFmtId="0" fontId="9" fillId="0" borderId="0" xfId="0" applyFont="1" applyAlignment="1">
      <alignment horizontal="center" vertical="center" wrapText="1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B1" zoomScale="125" zoomScaleNormal="125" zoomScalePageLayoutView="125" workbookViewId="0">
      <selection activeCell="B33" sqref="B33"/>
    </sheetView>
  </sheetViews>
  <sheetFormatPr defaultColWidth="8.85546875" defaultRowHeight="15"/>
  <cols>
    <col min="1" max="1" width="4.42578125" customWidth="1"/>
    <col min="2" max="2" width="49" customWidth="1"/>
    <col min="3" max="3" width="6.42578125" customWidth="1"/>
    <col min="4" max="4" width="7.140625" customWidth="1"/>
    <col min="5" max="5" width="11.140625" customWidth="1"/>
    <col min="6" max="6" width="12.42578125" customWidth="1"/>
    <col min="7" max="7" width="11.28515625" customWidth="1"/>
    <col min="8" max="8" width="11.7109375" customWidth="1"/>
    <col min="9" max="10" width="10.140625" bestFit="1" customWidth="1"/>
  </cols>
  <sheetData>
    <row r="1" spans="1:10" ht="38.1" customHeight="1">
      <c r="B1" s="58" t="s">
        <v>26</v>
      </c>
      <c r="C1" s="58"/>
      <c r="D1" s="58"/>
      <c r="E1" s="58"/>
      <c r="F1" s="58"/>
      <c r="G1" s="58"/>
      <c r="H1" s="58"/>
      <c r="I1" s="6"/>
      <c r="J1" s="6"/>
    </row>
    <row r="2" spans="1:10" ht="65.25" customHeight="1">
      <c r="A2" s="5" t="s">
        <v>5</v>
      </c>
      <c r="B2" s="43" t="s">
        <v>2</v>
      </c>
      <c r="C2" s="43" t="s">
        <v>3</v>
      </c>
      <c r="D2" s="43" t="s">
        <v>4</v>
      </c>
      <c r="E2" s="43" t="s">
        <v>35</v>
      </c>
      <c r="F2" s="43" t="s">
        <v>36</v>
      </c>
      <c r="G2" s="43" t="s">
        <v>37</v>
      </c>
      <c r="H2" s="43" t="s">
        <v>27</v>
      </c>
    </row>
    <row r="3" spans="1:10" ht="21.75" customHeight="1">
      <c r="A3" s="5"/>
      <c r="B3" s="50" t="s">
        <v>42</v>
      </c>
      <c r="C3" s="5"/>
      <c r="D3" s="5"/>
      <c r="E3" s="49">
        <f>(22.05*1284.96*10)+(1284.96*17.63*2)</f>
        <v>328641.36960000003</v>
      </c>
      <c r="F3" s="5"/>
      <c r="G3" s="5"/>
      <c r="H3" s="5"/>
    </row>
    <row r="4" spans="1:10" ht="30">
      <c r="A4" s="4" t="s">
        <v>34</v>
      </c>
      <c r="B4" s="20" t="s">
        <v>29</v>
      </c>
      <c r="C4" s="1"/>
      <c r="D4" s="1"/>
      <c r="E4" s="35"/>
      <c r="F4" s="1"/>
      <c r="G4" s="1"/>
      <c r="H4" s="2"/>
    </row>
    <row r="5" spans="1:10">
      <c r="A5" s="1"/>
      <c r="B5" s="57" t="s">
        <v>39</v>
      </c>
      <c r="C5" s="8"/>
      <c r="D5" s="8"/>
      <c r="E5" s="2">
        <f>1.5*1284.96*12</f>
        <v>23129.279999999999</v>
      </c>
      <c r="F5" s="8"/>
      <c r="G5" s="8"/>
      <c r="H5" s="7">
        <f t="shared" ref="H5:H11" si="0">E5</f>
        <v>23129.279999999999</v>
      </c>
    </row>
    <row r="6" spans="1:10">
      <c r="A6" s="1"/>
      <c r="B6" s="45" t="s">
        <v>40</v>
      </c>
      <c r="C6" s="51" t="s">
        <v>38</v>
      </c>
      <c r="D6" s="51">
        <v>1</v>
      </c>
      <c r="E6" s="53"/>
      <c r="F6" s="52">
        <v>1407.58</v>
      </c>
      <c r="G6" s="51">
        <f>590+35+610</f>
        <v>1235</v>
      </c>
      <c r="H6" s="56">
        <f>G6+F6</f>
        <v>2642.58</v>
      </c>
    </row>
    <row r="7" spans="1:10">
      <c r="A7" s="1"/>
      <c r="B7" s="18" t="s">
        <v>33</v>
      </c>
      <c r="C7" s="8"/>
      <c r="D7" s="8"/>
      <c r="E7" s="30">
        <f>0.35*1284.96*12</f>
        <v>5396.8320000000003</v>
      </c>
      <c r="F7" s="8"/>
      <c r="G7" s="8"/>
      <c r="H7" s="7">
        <f t="shared" si="0"/>
        <v>5396.8320000000003</v>
      </c>
    </row>
    <row r="8" spans="1:10">
      <c r="A8" s="1"/>
      <c r="B8" s="18" t="s">
        <v>19</v>
      </c>
      <c r="C8" s="8"/>
      <c r="D8" s="8"/>
      <c r="E8" s="30">
        <f>1.5*1284.96*12</f>
        <v>23129.279999999999</v>
      </c>
      <c r="F8" s="8"/>
      <c r="G8" s="8"/>
      <c r="H8" s="7">
        <f t="shared" si="0"/>
        <v>23129.279999999999</v>
      </c>
    </row>
    <row r="9" spans="1:10">
      <c r="A9" s="8"/>
      <c r="B9" s="19" t="s">
        <v>17</v>
      </c>
      <c r="C9" s="15"/>
      <c r="D9" s="15"/>
      <c r="E9" s="31">
        <f>1.69*1284.96*12</f>
        <v>26058.988799999999</v>
      </c>
      <c r="F9" s="15"/>
      <c r="G9" s="15"/>
      <c r="H9" s="29">
        <f t="shared" si="0"/>
        <v>26058.988799999999</v>
      </c>
    </row>
    <row r="10" spans="1:10" ht="30">
      <c r="A10" s="8"/>
      <c r="B10" s="28" t="s">
        <v>25</v>
      </c>
      <c r="C10" s="15"/>
      <c r="D10" s="16"/>
      <c r="E10" s="31">
        <f>0.11*1284.96*12</f>
        <v>1696.1472000000003</v>
      </c>
      <c r="F10" s="15"/>
      <c r="G10" s="15"/>
      <c r="H10" s="29">
        <f t="shared" si="0"/>
        <v>1696.1472000000003</v>
      </c>
    </row>
    <row r="11" spans="1:10" ht="30">
      <c r="A11" s="8"/>
      <c r="B11" s="40" t="s">
        <v>20</v>
      </c>
      <c r="C11" s="15"/>
      <c r="D11" s="16"/>
      <c r="E11" s="36">
        <f>0.6*1284.96*12</f>
        <v>9251.7119999999995</v>
      </c>
      <c r="F11" s="15"/>
      <c r="G11" s="15"/>
      <c r="H11" s="36">
        <f t="shared" si="0"/>
        <v>9251.7119999999995</v>
      </c>
      <c r="J11" s="41"/>
    </row>
    <row r="12" spans="1:10">
      <c r="A12" s="8"/>
      <c r="B12" s="37" t="s">
        <v>28</v>
      </c>
      <c r="C12" s="15"/>
      <c r="D12" s="16"/>
      <c r="E12" s="17">
        <f>SUM(E5:E11)</f>
        <v>88662.24</v>
      </c>
      <c r="F12" s="47">
        <f>SUM(F6:F11)</f>
        <v>1407.58</v>
      </c>
      <c r="G12" s="15">
        <f>SUM(G6:G11)</f>
        <v>1235</v>
      </c>
      <c r="H12" s="17">
        <f>SUM(H5:H11)</f>
        <v>91304.82</v>
      </c>
      <c r="I12" s="34"/>
    </row>
    <row r="13" spans="1:10">
      <c r="A13" s="4">
        <v>2</v>
      </c>
      <c r="B13" s="4" t="s">
        <v>14</v>
      </c>
      <c r="C13" s="1"/>
      <c r="D13" s="11"/>
      <c r="E13" s="23"/>
      <c r="F13" s="1"/>
      <c r="G13" s="1"/>
      <c r="H13" s="1"/>
    </row>
    <row r="14" spans="1:10">
      <c r="A14" s="1"/>
      <c r="B14" s="1" t="s">
        <v>13</v>
      </c>
      <c r="C14" s="9" t="s">
        <v>23</v>
      </c>
      <c r="D14" s="1">
        <v>271.89999999999998</v>
      </c>
      <c r="E14" s="24">
        <f>1.5*1284.96*12</f>
        <v>23129.279999999999</v>
      </c>
      <c r="F14" s="10"/>
      <c r="G14">
        <v>145</v>
      </c>
      <c r="H14" s="21">
        <f>E14+G14</f>
        <v>23274.28</v>
      </c>
    </row>
    <row r="15" spans="1:10">
      <c r="A15" s="1"/>
      <c r="B15" s="1" t="s">
        <v>21</v>
      </c>
      <c r="C15" s="9" t="s">
        <v>22</v>
      </c>
      <c r="D15" s="25">
        <v>271.89999999999998</v>
      </c>
      <c r="E15" s="22">
        <f>0.52*1284.96*12</f>
        <v>8018.1504000000004</v>
      </c>
      <c r="F15" s="10"/>
      <c r="G15" s="51">
        <f>31.08+277</f>
        <v>308.08</v>
      </c>
      <c r="H15" s="52">
        <f>E15+G15</f>
        <v>8326.2304000000004</v>
      </c>
    </row>
    <row r="16" spans="1:10">
      <c r="A16" s="1"/>
      <c r="B16" s="1" t="s">
        <v>18</v>
      </c>
      <c r="C16" s="9" t="s">
        <v>7</v>
      </c>
      <c r="D16" s="25">
        <v>703</v>
      </c>
      <c r="E16" s="22">
        <f>0.11*1284.96*12</f>
        <v>1696.1472000000003</v>
      </c>
      <c r="F16" s="10"/>
      <c r="G16" s="46"/>
      <c r="H16" s="21">
        <f>E16</f>
        <v>1696.1472000000003</v>
      </c>
    </row>
    <row r="17" spans="1:10">
      <c r="A17" s="1"/>
      <c r="B17" s="1" t="s">
        <v>8</v>
      </c>
      <c r="C17" s="9" t="s">
        <v>7</v>
      </c>
      <c r="D17" s="25">
        <v>516.79999999999995</v>
      </c>
      <c r="E17" s="22">
        <f>0.13*1284.96*12</f>
        <v>2004.5376000000001</v>
      </c>
      <c r="F17" s="10"/>
      <c r="G17" s="46"/>
      <c r="H17" s="14">
        <f>E17</f>
        <v>2004.5376000000001</v>
      </c>
    </row>
    <row r="18" spans="1:10">
      <c r="A18" s="1"/>
      <c r="B18" s="4" t="s">
        <v>15</v>
      </c>
      <c r="C18" s="9"/>
      <c r="D18" s="1"/>
      <c r="E18" s="22"/>
      <c r="F18" s="10"/>
      <c r="G18" s="46"/>
      <c r="H18" s="1"/>
    </row>
    <row r="19" spans="1:10">
      <c r="A19" s="1"/>
      <c r="B19" s="1" t="s">
        <v>9</v>
      </c>
      <c r="C19" s="9" t="s">
        <v>7</v>
      </c>
      <c r="D19" s="1">
        <v>1058.9000000000001</v>
      </c>
      <c r="E19" s="22">
        <f>2.7*1284.96*12</f>
        <v>41632.704000000005</v>
      </c>
      <c r="F19" s="10"/>
      <c r="G19" s="51">
        <f>31.08+127.86+350+1300+51.8+265+150+912.5</f>
        <v>3188.24</v>
      </c>
      <c r="H19" s="52">
        <f>E19+F19+G19</f>
        <v>44820.944000000003</v>
      </c>
    </row>
    <row r="20" spans="1:10">
      <c r="A20" s="1"/>
      <c r="B20" s="1" t="s">
        <v>12</v>
      </c>
      <c r="C20" s="9" t="s">
        <v>7</v>
      </c>
      <c r="D20" s="38">
        <v>635</v>
      </c>
      <c r="E20" s="22">
        <f>0.95*1284.96*12</f>
        <v>14648.544</v>
      </c>
      <c r="F20" s="10"/>
      <c r="G20" s="53">
        <f>590+33+95+126.06+472.5</f>
        <v>1316.56</v>
      </c>
      <c r="H20" s="54">
        <f>G20+E20</f>
        <v>15965.103999999999</v>
      </c>
    </row>
    <row r="21" spans="1:10">
      <c r="A21" s="1"/>
      <c r="B21" s="4" t="s">
        <v>16</v>
      </c>
      <c r="C21" s="1"/>
      <c r="D21" s="1"/>
      <c r="E21" s="23"/>
      <c r="F21" s="1"/>
      <c r="G21" s="51"/>
      <c r="H21" s="51"/>
    </row>
    <row r="22" spans="1:10">
      <c r="A22" s="1"/>
      <c r="B22" s="1" t="s">
        <v>10</v>
      </c>
      <c r="C22" s="1"/>
      <c r="D22" s="1"/>
      <c r="E22" s="21">
        <f>4.42*1284.96*10</f>
        <v>56795.231999999996</v>
      </c>
      <c r="F22" s="1"/>
      <c r="G22" s="53"/>
      <c r="H22" s="55">
        <f>E22</f>
        <v>56795.231999999996</v>
      </c>
    </row>
    <row r="23" spans="1:10" ht="25.5" customHeight="1">
      <c r="A23" s="1"/>
      <c r="B23" s="42" t="s">
        <v>24</v>
      </c>
      <c r="C23" s="1"/>
      <c r="D23" s="1"/>
      <c r="E23" s="21">
        <f>0.03*1284.96*12</f>
        <v>462.5856</v>
      </c>
      <c r="F23" s="11"/>
      <c r="G23" s="26">
        <v>265</v>
      </c>
      <c r="H23" s="27">
        <f>E23+G23</f>
        <v>727.5856</v>
      </c>
    </row>
    <row r="24" spans="1:10">
      <c r="A24" s="1"/>
      <c r="B24" s="37" t="s">
        <v>30</v>
      </c>
      <c r="C24" s="1"/>
      <c r="D24" s="1"/>
      <c r="E24" s="32">
        <f>SUM(E14:E23)</f>
        <v>148387.18079999997</v>
      </c>
      <c r="F24" s="48">
        <f>SUM(F14:F23)</f>
        <v>0</v>
      </c>
      <c r="G24" s="13">
        <f>SUM(G14:G23)</f>
        <v>5222.8799999999992</v>
      </c>
      <c r="H24" s="13">
        <f>SUM(H14:H23)</f>
        <v>153610.06079999998</v>
      </c>
      <c r="I24" s="34"/>
    </row>
    <row r="25" spans="1:10">
      <c r="A25" s="4">
        <v>3</v>
      </c>
      <c r="B25" s="4" t="s">
        <v>11</v>
      </c>
      <c r="C25" s="1"/>
      <c r="D25" s="1"/>
      <c r="E25" s="23"/>
      <c r="F25" s="1"/>
      <c r="G25" s="1"/>
      <c r="H25" s="1"/>
    </row>
    <row r="26" spans="1:10">
      <c r="A26" s="1"/>
      <c r="B26" s="8" t="s">
        <v>0</v>
      </c>
      <c r="C26" s="1"/>
      <c r="D26" s="1"/>
      <c r="E26" s="2">
        <f>0.95*1284.96*12</f>
        <v>14648.544</v>
      </c>
      <c r="F26" s="1"/>
      <c r="G26" s="1"/>
      <c r="H26" s="2">
        <f>E26</f>
        <v>14648.544</v>
      </c>
    </row>
    <row r="27" spans="1:10">
      <c r="A27" s="1"/>
      <c r="B27" s="12" t="s">
        <v>6</v>
      </c>
      <c r="C27" s="1"/>
      <c r="D27" s="1"/>
      <c r="E27" s="2">
        <f>0.49*1284.96*12</f>
        <v>7555.5648000000001</v>
      </c>
      <c r="F27" s="1"/>
      <c r="G27" s="1"/>
      <c r="H27" s="2">
        <f>E27</f>
        <v>7555.5648000000001</v>
      </c>
    </row>
    <row r="28" spans="1:10">
      <c r="A28" s="4">
        <v>4</v>
      </c>
      <c r="B28" s="33" t="s">
        <v>1</v>
      </c>
      <c r="C28" s="1"/>
      <c r="D28" s="1"/>
      <c r="E28" s="2">
        <f>4.5*1284.96*12</f>
        <v>69387.839999999997</v>
      </c>
      <c r="F28" s="1"/>
      <c r="G28" s="1"/>
      <c r="H28" s="2">
        <f>E28</f>
        <v>69387.839999999997</v>
      </c>
    </row>
    <row r="29" spans="1:10" ht="30" customHeight="1">
      <c r="A29" s="1"/>
      <c r="B29" s="20" t="s">
        <v>32</v>
      </c>
      <c r="C29" s="1"/>
      <c r="D29" s="1"/>
      <c r="E29" s="3">
        <f>E12+E24+E26+E27+E28</f>
        <v>328641.36959999998</v>
      </c>
      <c r="F29" s="35">
        <f>F12+F24+F26+F27+F28</f>
        <v>1407.58</v>
      </c>
      <c r="G29" s="3">
        <f>G12+G24+G26+G27+G28</f>
        <v>6457.8799999999992</v>
      </c>
      <c r="H29" s="3">
        <f>H12+H24+H26+H27+H28</f>
        <v>336506.82959999994</v>
      </c>
      <c r="I29" s="34"/>
      <c r="J29" s="34"/>
    </row>
    <row r="30" spans="1:10" ht="30.75" customHeight="1">
      <c r="A30" s="1"/>
      <c r="B30" s="20" t="s">
        <v>31</v>
      </c>
      <c r="C30" s="1"/>
      <c r="D30" s="1"/>
      <c r="E30" s="3"/>
      <c r="F30" s="1"/>
      <c r="G30" s="1"/>
      <c r="H30" s="3">
        <f>H29-E29</f>
        <v>7865.4599999999627</v>
      </c>
    </row>
    <row r="31" spans="1:10" ht="23.25" customHeight="1">
      <c r="A31" s="1"/>
      <c r="B31" s="4" t="s">
        <v>41</v>
      </c>
      <c r="C31" s="1"/>
      <c r="D31" s="1"/>
      <c r="E31" s="23"/>
      <c r="F31" s="1"/>
      <c r="G31" s="1"/>
      <c r="H31" s="39">
        <v>23311.16</v>
      </c>
    </row>
    <row r="33" spans="2:8">
      <c r="B33" s="44" t="s">
        <v>43</v>
      </c>
      <c r="C33" s="44"/>
      <c r="H33" s="34"/>
    </row>
  </sheetData>
  <mergeCells count="1">
    <mergeCell ref="B1:H1"/>
  </mergeCells>
  <phoneticPr fontId="5" type="noConversion"/>
  <pageMargins left="0.43307086614173229" right="0.51181102362204722" top="0.74803149606299213" bottom="0.74803149606299213" header="0.31496062992125984" footer="0.31496062992125984"/>
  <pageSetup paperSize="9" scale="8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2020-04-08T06:20:10Z</dcterms:modified>
</cp:coreProperties>
</file>