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420" yWindow="465" windowWidth="24240" windowHeight="13740"/>
  </bookViews>
  <sheets>
    <sheet name="2019г. (5 месяцев)" sheetId="2" r:id="rId1"/>
    <sheet name="Лист1" sheetId="3" r:id="rId2"/>
  </sheets>
  <calcPr calcId="124519"/>
</workbook>
</file>

<file path=xl/calcChain.xml><?xml version="1.0" encoding="utf-8"?>
<calcChain xmlns="http://schemas.openxmlformats.org/spreadsheetml/2006/main">
  <c r="H56" i="2"/>
  <c r="H55"/>
  <c r="E55"/>
  <c r="G55"/>
  <c r="F55"/>
  <c r="H54"/>
  <c r="H52"/>
  <c r="H53"/>
  <c r="G53"/>
  <c r="G54"/>
  <c r="H9"/>
  <c r="G9"/>
  <c r="H51"/>
  <c r="G51"/>
  <c r="G52"/>
  <c r="G36"/>
  <c r="H10"/>
  <c r="H15"/>
  <c r="H24"/>
  <c r="E24"/>
  <c r="E22"/>
  <c r="E13"/>
  <c r="E48"/>
  <c r="E3"/>
  <c r="E49"/>
  <c r="E46"/>
  <c r="E45"/>
  <c r="E44"/>
  <c r="E42"/>
  <c r="E41"/>
  <c r="E40"/>
  <c r="H40" s="1"/>
  <c r="E38"/>
  <c r="E37"/>
  <c r="E36"/>
  <c r="E33"/>
  <c r="E32"/>
  <c r="E31"/>
  <c r="E28"/>
  <c r="E27"/>
  <c r="E26"/>
  <c r="H26" s="1"/>
  <c r="E25"/>
  <c r="H25" s="1"/>
  <c r="E23"/>
  <c r="H23" s="1"/>
  <c r="E21"/>
  <c r="E18"/>
  <c r="E16"/>
  <c r="E15"/>
  <c r="E11"/>
  <c r="E10"/>
  <c r="E8" l="1"/>
  <c r="H8" s="1"/>
  <c r="H13" l="1"/>
  <c r="H32"/>
  <c r="H16"/>
  <c r="H18"/>
  <c r="H27"/>
  <c r="H28"/>
  <c r="H31"/>
  <c r="H33"/>
  <c r="H37"/>
  <c r="H38"/>
  <c r="H41"/>
  <c r="H42"/>
  <c r="H44"/>
  <c r="H45"/>
  <c r="H46"/>
  <c r="H11"/>
  <c r="H21" l="1"/>
  <c r="H36"/>
  <c r="H22"/>
</calcChain>
</file>

<file path=xl/sharedStrings.xml><?xml version="1.0" encoding="utf-8"?>
<sst xmlns="http://schemas.openxmlformats.org/spreadsheetml/2006/main" count="83" uniqueCount="70">
  <si>
    <t>Наименование работ</t>
  </si>
  <si>
    <t>Объем</t>
  </si>
  <si>
    <t>№ п/п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</si>
  <si>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МКД</t>
  </si>
  <si>
    <t>I.</t>
  </si>
  <si>
    <t>Общие работы, выполняемые для надлежащего содержания систем водоснабжения, отопления и водоотведения, в т.ч.</t>
  </si>
  <si>
    <t>Материалы,                руб.</t>
  </si>
  <si>
    <t xml:space="preserve"> </t>
  </si>
  <si>
    <t>Ед. изм.</t>
  </si>
  <si>
    <t>Долг на 31/12/2019</t>
  </si>
  <si>
    <t>м2</t>
  </si>
  <si>
    <t>Годовая плата,               руб.</t>
  </si>
  <si>
    <t>Стоимость выполненных доп.работ (за отчетный период)</t>
  </si>
  <si>
    <t>Итого стоимость работ, руб</t>
  </si>
  <si>
    <t>водоснабжения  и водоотведения</t>
  </si>
  <si>
    <t>отопления (в отопительный период)</t>
  </si>
  <si>
    <t>1.2. Обслуживание теплового узла</t>
  </si>
  <si>
    <t>2.1. Промывка и регулировка системы отопления</t>
  </si>
  <si>
    <t>электрооборудования</t>
  </si>
  <si>
    <t>ΙΙ. Работы и услуги по содержанию иного общего имущества в МКД.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</si>
  <si>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</si>
  <si>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</si>
  <si>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</si>
  <si>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1.4. Проведение дератизации и дезинсекции помещений подвала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</si>
  <si>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</si>
  <si>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</si>
  <si>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2.2. Уборка контейнерной площадки и прилегающей к ней территории</t>
  </si>
  <si>
    <t>2.3. Уборка крыльца, площадки перед входом в подъезд -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</si>
  <si>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</si>
  <si>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</si>
  <si>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</si>
  <si>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4. Работы по обеспечению вывоза бытовых отходов.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</si>
  <si>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</si>
  <si>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</si>
  <si>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</si>
  <si>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Расходы на управление </t>
  </si>
  <si>
    <t>подметание, очистка от снега и наледи, посыпка песком площадки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</si>
  <si>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</si>
  <si>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</si>
  <si>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2.Работы, выполняемые в целях надлежащего содержания систем теплоснабжения</t>
  </si>
  <si>
    <t>м3</t>
  </si>
  <si>
    <t>шт.</t>
  </si>
  <si>
    <t>3.4. Уборка крыльца, площадки перед входом в подъезд</t>
  </si>
  <si>
    <t>6. Дополнительные работы и услуги</t>
  </si>
  <si>
    <t xml:space="preserve">Составила:инженер  ООО"Континент" :Каминская Н.И. </t>
  </si>
  <si>
    <t xml:space="preserve">1.2.Контроль за техническим состоянием систем инженерно- технического обеспечения в МКД (частичные осмотры отдельных инженерных элементов):                                                      </t>
  </si>
  <si>
    <t>1.2.Съем показаний ИПУ и ОДПУ</t>
  </si>
  <si>
    <t>3. Работы, выполняемые в целях надлежащего содержания и ремонта лифта</t>
  </si>
  <si>
    <t>3.1. Обслуживание и ремонт лифта, в т.ч. Техническое освидетельствование, проведение ТО</t>
  </si>
  <si>
    <t>3.2 Организация системы деспетчерского контроля и обеспечение диспетчерской связи с кабиной лифта</t>
  </si>
  <si>
    <t>4.Работы, выполняемые в целях предотвращения пожаров</t>
  </si>
  <si>
    <t>4.1.Обслуживание автоматической пожарной сигнализации</t>
  </si>
  <si>
    <t>1.3 Сухая уборка (подметание) коридоров</t>
  </si>
  <si>
    <t>1.3. Влажная протирка элементов л.клеток и лифтов</t>
  </si>
  <si>
    <t>очистка от снега, льда, посыпка песком-178.87 м2</t>
  </si>
  <si>
    <t>4.1. Вывоз ТКО</t>
  </si>
  <si>
    <t>4.2.Вывоз крупногабаритного мусора</t>
  </si>
  <si>
    <t>Расходы на дополнительные работы по содержанию и ремонту общего имущества МКД</t>
  </si>
  <si>
    <t>6.1. Ремонт козырька на 14-ом этаже(2 шт.). Установка колпаков на систему дымоудаления</t>
  </si>
  <si>
    <t>1.4.Влажная уборка(мытье) коридоров</t>
  </si>
  <si>
    <t>1.5.Сухая уборка (подметание) кабины лифтов</t>
  </si>
  <si>
    <t>1.6. Влажная уборка(мытье) кабины лифтов</t>
  </si>
  <si>
    <t>1.Устройство металлического кожуха на вентшахту лифта (Акт от  30.10.2019 г.)</t>
  </si>
  <si>
    <t>Работы, выполняемые в целях надлежащего содержания мкд</t>
  </si>
  <si>
    <t>2.Смена панелей светодиодных (Акт от 24.10.2019 г.)</t>
  </si>
  <si>
    <t>6.2.Устройство контейнерной площадки закрытого типа</t>
  </si>
  <si>
    <t>3.Смена смена водомера ЦО (Акт от 15.11.2019 г.)</t>
  </si>
  <si>
    <t>4.Устройство дополнительного наружного освещения (Акт от 26.11.2019 г.)</t>
  </si>
  <si>
    <t>Стоимость выполненных работ по текущему ремонту и содержанию жилого дома № 71                                    по ул. Интернациональная за период с 01.09.2019 по 31.12.2019 г.г. (4 месяца)</t>
  </si>
  <si>
    <t>Стоимость  за 1 кв.м общей площади 34,99 руб.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</si>
</sst>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1" xfId="0" applyBorder="1"/>
    <xf numFmtId="0" fontId="5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ont="1" applyBorder="1"/>
    <xf numFmtId="0" fontId="0" fillId="0" borderId="2" xfId="0" applyBorder="1"/>
    <xf numFmtId="0" fontId="0" fillId="0" borderId="4" xfId="0" applyBorder="1"/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right" vertical="top"/>
    </xf>
    <xf numFmtId="49" fontId="0" fillId="0" borderId="1" xfId="0" applyNumberFormat="1" applyBorder="1" applyAlignment="1">
      <alignment horizontal="right" vertical="top"/>
    </xf>
    <xf numFmtId="0" fontId="5" fillId="0" borderId="2" xfId="0" applyFont="1" applyBorder="1" applyAlignment="1">
      <alignment wrapText="1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4" xfId="0" applyFont="1" applyBorder="1"/>
    <xf numFmtId="2" fontId="0" fillId="0" borderId="1" xfId="0" applyNumberFormat="1" applyBorder="1"/>
    <xf numFmtId="0" fontId="0" fillId="2" borderId="1" xfId="0" applyFont="1" applyFill="1" applyBorder="1"/>
    <xf numFmtId="49" fontId="0" fillId="0" borderId="1" xfId="0" applyNumberFormat="1" applyBorder="1"/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right" vertical="top"/>
    </xf>
    <xf numFmtId="49" fontId="5" fillId="0" borderId="1" xfId="0" applyNumberFormat="1" applyFont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3" xfId="0" applyNumberFormat="1" applyFill="1" applyBorder="1"/>
    <xf numFmtId="2" fontId="0" fillId="2" borderId="1" xfId="0" applyNumberFormat="1" applyFill="1" applyBorder="1"/>
    <xf numFmtId="2" fontId="5" fillId="2" borderId="1" xfId="0" applyNumberFormat="1" applyFont="1" applyFill="1" applyBorder="1"/>
    <xf numFmtId="49" fontId="3" fillId="0" borderId="1" xfId="0" applyNumberFormat="1" applyFon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4" fontId="0" fillId="2" borderId="1" xfId="0" applyNumberFormat="1" applyFill="1" applyBorder="1"/>
    <xf numFmtId="0" fontId="0" fillId="2" borderId="4" xfId="0" applyFill="1" applyBorder="1"/>
    <xf numFmtId="2" fontId="0" fillId="0" borderId="0" xfId="0" applyNumberFormat="1"/>
    <xf numFmtId="0" fontId="5" fillId="2" borderId="1" xfId="0" applyFont="1" applyFill="1" applyBorder="1"/>
    <xf numFmtId="4" fontId="0" fillId="0" borderId="0" xfId="0" applyNumberFormat="1"/>
    <xf numFmtId="0" fontId="5" fillId="2" borderId="3" xfId="0" applyFont="1" applyFill="1" applyBorder="1" applyAlignment="1"/>
    <xf numFmtId="2" fontId="4" fillId="2" borderId="1" xfId="0" applyNumberFormat="1" applyFont="1" applyFill="1" applyBorder="1" applyAlignment="1"/>
    <xf numFmtId="2" fontId="0" fillId="0" borderId="1" xfId="0" applyNumberFormat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5" fillId="2" borderId="4" xfId="0" applyFont="1" applyFill="1" applyBorder="1"/>
    <xf numFmtId="2" fontId="0" fillId="0" borderId="4" xfId="0" applyNumberFormat="1" applyFont="1" applyBorder="1"/>
    <xf numFmtId="2" fontId="0" fillId="2" borderId="1" xfId="0" applyNumberFormat="1" applyFont="1" applyFill="1" applyBorder="1"/>
    <xf numFmtId="2" fontId="0" fillId="0" borderId="7" xfId="0" applyNumberFormat="1" applyBorder="1" applyAlignment="1">
      <alignment horizontal="right"/>
    </xf>
    <xf numFmtId="2" fontId="0" fillId="2" borderId="3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1" fillId="3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0" fillId="0" borderId="1" xfId="0" applyBorder="1" applyAlignment="1"/>
    <xf numFmtId="0" fontId="12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1" fillId="0" borderId="9" xfId="0" applyFont="1" applyBorder="1" applyAlignment="1">
      <alignment wrapText="1"/>
    </xf>
    <xf numFmtId="0" fontId="11" fillId="0" borderId="9" xfId="0" applyFont="1" applyBorder="1" applyAlignment="1">
      <alignment vertical="top" wrapText="1"/>
    </xf>
    <xf numFmtId="0" fontId="12" fillId="0" borderId="13" xfId="0" applyFont="1" applyBorder="1" applyAlignment="1">
      <alignment horizontal="center" vertical="top" wrapText="1"/>
    </xf>
    <xf numFmtId="0" fontId="11" fillId="0" borderId="13" xfId="0" applyFont="1" applyBorder="1" applyAlignment="1">
      <alignment vertical="top" wrapText="1"/>
    </xf>
    <xf numFmtId="0" fontId="11" fillId="0" borderId="13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2" fillId="0" borderId="8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wrapText="1"/>
    </xf>
    <xf numFmtId="2" fontId="0" fillId="2" borderId="7" xfId="0" applyNumberFormat="1" applyFill="1" applyBorder="1"/>
    <xf numFmtId="0" fontId="0" fillId="0" borderId="15" xfId="0" applyBorder="1"/>
    <xf numFmtId="2" fontId="0" fillId="2" borderId="16" xfId="0" applyNumberFormat="1" applyFill="1" applyBorder="1"/>
    <xf numFmtId="0" fontId="0" fillId="2" borderId="5" xfId="0" applyFill="1" applyBorder="1"/>
    <xf numFmtId="2" fontId="0" fillId="2" borderId="5" xfId="0" applyNumberFormat="1" applyFill="1" applyBorder="1"/>
    <xf numFmtId="0" fontId="11" fillId="0" borderId="17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wrapText="1"/>
    </xf>
    <xf numFmtId="2" fontId="5" fillId="2" borderId="18" xfId="0" applyNumberFormat="1" applyFont="1" applyFill="1" applyBorder="1"/>
    <xf numFmtId="4" fontId="5" fillId="0" borderId="6" xfId="0" applyNumberFormat="1" applyFont="1" applyBorder="1"/>
    <xf numFmtId="0" fontId="12" fillId="0" borderId="11" xfId="0" applyFont="1" applyBorder="1" applyAlignment="1">
      <alignment wrapText="1"/>
    </xf>
    <xf numFmtId="0" fontId="10" fillId="0" borderId="0" xfId="0" applyFont="1"/>
    <xf numFmtId="2" fontId="4" fillId="2" borderId="1" xfId="0" applyNumberFormat="1" applyFon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2" borderId="16" xfId="0" applyNumberFormat="1" applyFill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0" fontId="5" fillId="0" borderId="0" xfId="0" applyFont="1"/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15" xfId="0" applyFont="1" applyBorder="1" applyAlignment="1"/>
    <xf numFmtId="0" fontId="0" fillId="0" borderId="22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11" fillId="0" borderId="19" xfId="0" applyFont="1" applyBorder="1" applyAlignment="1">
      <alignment wrapText="1"/>
    </xf>
    <xf numFmtId="0" fontId="0" fillId="0" borderId="5" xfId="0" applyBorder="1" applyAlignment="1"/>
    <xf numFmtId="2" fontId="0" fillId="0" borderId="1" xfId="0" applyNumberFormat="1" applyBorder="1" applyAlignment="1">
      <alignment horizontal="right" wrapText="1"/>
    </xf>
    <xf numFmtId="0" fontId="11" fillId="0" borderId="23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0" fillId="0" borderId="2" xfId="0" applyFont="1" applyBorder="1" applyAlignment="1"/>
    <xf numFmtId="0" fontId="0" fillId="0" borderId="1" xfId="0" applyFont="1" applyBorder="1" applyAlignment="1"/>
    <xf numFmtId="0" fontId="0" fillId="0" borderId="24" xfId="0" applyFont="1" applyBorder="1" applyAlignment="1"/>
    <xf numFmtId="0" fontId="0" fillId="0" borderId="3" xfId="0" applyFont="1" applyBorder="1" applyAlignment="1"/>
    <xf numFmtId="2" fontId="0" fillId="0" borderId="22" xfId="0" applyNumberFormat="1" applyFont="1" applyBorder="1" applyAlignment="1"/>
    <xf numFmtId="2" fontId="0" fillId="0" borderId="5" xfId="0" applyNumberFormat="1" applyFont="1" applyBorder="1" applyAlignment="1"/>
    <xf numFmtId="0" fontId="9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2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zoomScale="125" zoomScaleNormal="125" zoomScalePageLayoutView="125" workbookViewId="0">
      <selection activeCell="K53" sqref="K53"/>
    </sheetView>
  </sheetViews>
  <sheetFormatPr defaultColWidth="8.85546875" defaultRowHeight="15"/>
  <cols>
    <col min="1" max="1" width="4.140625" customWidth="1"/>
    <col min="2" max="2" width="63.7109375" customWidth="1"/>
    <col min="3" max="3" width="5.42578125" customWidth="1"/>
    <col min="4" max="4" width="8.140625" customWidth="1"/>
    <col min="5" max="5" width="13.28515625" customWidth="1"/>
    <col min="6" max="6" width="10" customWidth="1"/>
    <col min="7" max="7" width="8.42578125" customWidth="1"/>
    <col min="8" max="8" width="10.42578125" customWidth="1"/>
    <col min="9" max="9" width="9.7109375" bestFit="1" customWidth="1"/>
    <col min="10" max="10" width="9.42578125" bestFit="1" customWidth="1"/>
  </cols>
  <sheetData>
    <row r="1" spans="1:10" ht="38.25" customHeight="1">
      <c r="B1" s="110" t="s">
        <v>68</v>
      </c>
      <c r="C1" s="110"/>
      <c r="D1" s="110"/>
      <c r="E1" s="110"/>
      <c r="F1" s="110"/>
      <c r="G1" s="110"/>
      <c r="H1" s="110"/>
      <c r="I1" s="4"/>
      <c r="J1" s="4"/>
    </row>
    <row r="2" spans="1:10" ht="125.25" customHeight="1">
      <c r="A2" s="3" t="s">
        <v>2</v>
      </c>
      <c r="B2" s="3" t="s">
        <v>0</v>
      </c>
      <c r="C2" s="3" t="s">
        <v>8</v>
      </c>
      <c r="D2" s="3" t="s">
        <v>1</v>
      </c>
      <c r="E2" s="48" t="s">
        <v>11</v>
      </c>
      <c r="F2" s="48" t="s">
        <v>12</v>
      </c>
      <c r="G2" s="3" t="s">
        <v>6</v>
      </c>
      <c r="H2" s="48" t="s">
        <v>13</v>
      </c>
    </row>
    <row r="3" spans="1:10" ht="27.75" customHeight="1">
      <c r="A3" s="3"/>
      <c r="B3" s="119" t="s">
        <v>69</v>
      </c>
      <c r="C3" s="119" t="s">
        <v>10</v>
      </c>
      <c r="D3" s="120">
        <v>5075.3</v>
      </c>
      <c r="E3" s="49">
        <f>D3*34.99*4</f>
        <v>710338.98800000001</v>
      </c>
      <c r="F3" s="39"/>
      <c r="G3" s="3"/>
      <c r="H3" s="39"/>
    </row>
    <row r="4" spans="1:10" ht="40.5" customHeight="1">
      <c r="A4" s="11" t="s">
        <v>4</v>
      </c>
      <c r="B4" s="9" t="s">
        <v>3</v>
      </c>
      <c r="C4" s="1"/>
      <c r="D4" s="1"/>
      <c r="E4" s="1"/>
      <c r="F4" s="19"/>
      <c r="G4" s="1"/>
      <c r="H4" s="19"/>
    </row>
    <row r="5" spans="1:10" ht="31.5" customHeight="1">
      <c r="A5" s="10">
        <v>1</v>
      </c>
      <c r="B5" s="9" t="s">
        <v>5</v>
      </c>
      <c r="C5" s="1"/>
      <c r="D5" s="1"/>
      <c r="E5" s="1"/>
      <c r="F5" s="19"/>
      <c r="G5" s="1"/>
      <c r="H5" s="19"/>
    </row>
    <row r="6" spans="1:10" ht="45.75" thickBot="1">
      <c r="A6" s="17"/>
      <c r="B6" s="50" t="s">
        <v>45</v>
      </c>
      <c r="C6" s="18"/>
      <c r="D6" s="18"/>
      <c r="E6" s="42"/>
      <c r="F6" s="42"/>
      <c r="G6" s="18"/>
      <c r="H6" s="46"/>
    </row>
    <row r="7" spans="1:10" ht="15.75" thickBot="1">
      <c r="A7" s="17"/>
      <c r="B7" s="51" t="s">
        <v>14</v>
      </c>
      <c r="C7" s="91"/>
      <c r="D7" s="95"/>
      <c r="E7" s="92"/>
      <c r="F7" s="95"/>
      <c r="G7" s="92"/>
      <c r="H7" s="95"/>
    </row>
    <row r="8" spans="1:10" ht="15.75" thickBot="1">
      <c r="A8" s="17"/>
      <c r="B8" s="51" t="s">
        <v>15</v>
      </c>
      <c r="C8" s="104"/>
      <c r="D8" s="105"/>
      <c r="E8" s="106">
        <f>2.56*4*D3</f>
        <v>51971.072</v>
      </c>
      <c r="F8" s="105"/>
      <c r="G8" s="107"/>
      <c r="H8" s="105">
        <f>E8</f>
        <v>51971.072</v>
      </c>
    </row>
    <row r="9" spans="1:10" ht="15.75" thickBot="1">
      <c r="A9" s="17"/>
      <c r="B9" s="51" t="s">
        <v>18</v>
      </c>
      <c r="C9" s="93"/>
      <c r="D9" s="96"/>
      <c r="E9" s="94"/>
      <c r="F9" s="96"/>
      <c r="G9" s="108">
        <f>405</f>
        <v>405</v>
      </c>
      <c r="H9" s="109">
        <f>G9</f>
        <v>405</v>
      </c>
    </row>
    <row r="10" spans="1:10" ht="15.75" thickBot="1">
      <c r="A10" s="17"/>
      <c r="B10" s="51" t="s">
        <v>46</v>
      </c>
      <c r="C10" s="93"/>
      <c r="D10" s="96"/>
      <c r="E10" s="94">
        <f>0.16*4*D3</f>
        <v>3248.192</v>
      </c>
      <c r="F10" s="96"/>
      <c r="G10" s="94"/>
      <c r="H10" s="96">
        <f>E10</f>
        <v>3248.192</v>
      </c>
    </row>
    <row r="11" spans="1:10" ht="18.75" customHeight="1" thickBot="1">
      <c r="A11" s="12"/>
      <c r="B11" s="51" t="s">
        <v>16</v>
      </c>
      <c r="C11" s="5"/>
      <c r="D11" s="5"/>
      <c r="E11" s="19">
        <f>0.56*D3*4</f>
        <v>11368.672000000002</v>
      </c>
      <c r="F11" s="19"/>
      <c r="G11" s="5"/>
      <c r="H11" s="47">
        <f>E11+F11+G11</f>
        <v>11368.672000000002</v>
      </c>
    </row>
    <row r="12" spans="1:10" ht="26.25" customHeight="1">
      <c r="A12" s="24"/>
      <c r="B12" s="13" t="s">
        <v>39</v>
      </c>
      <c r="C12" s="5"/>
      <c r="D12" s="5"/>
      <c r="E12" s="43"/>
      <c r="F12" s="43"/>
      <c r="G12" s="20"/>
      <c r="H12" s="47"/>
    </row>
    <row r="13" spans="1:10">
      <c r="A13" s="21"/>
      <c r="B13" s="52" t="s">
        <v>17</v>
      </c>
      <c r="C13" s="8"/>
      <c r="D13" s="8"/>
      <c r="E13" s="80">
        <f>0.55*D3*4</f>
        <v>11165.660000000002</v>
      </c>
      <c r="F13" s="38"/>
      <c r="G13" s="37"/>
      <c r="H13" s="47">
        <f t="shared" ref="H13:H46" si="0">E13+F13+G13</f>
        <v>11165.660000000002</v>
      </c>
    </row>
    <row r="14" spans="1:10" ht="30.75" customHeight="1" thickBot="1">
      <c r="A14" s="23"/>
      <c r="B14" s="53" t="s">
        <v>47</v>
      </c>
      <c r="C14" s="1"/>
      <c r="D14" s="7"/>
      <c r="E14" s="81"/>
      <c r="F14" s="28"/>
      <c r="G14" s="25"/>
      <c r="H14" s="47"/>
    </row>
    <row r="15" spans="1:10" s="16" customFormat="1" ht="28.5" customHeight="1" thickBot="1">
      <c r="A15" s="24"/>
      <c r="B15" s="54" t="s">
        <v>48</v>
      </c>
      <c r="C15" s="14"/>
      <c r="D15" s="15"/>
      <c r="E15" s="44">
        <f>3.8*4*D3</f>
        <v>77144.56</v>
      </c>
      <c r="F15" s="45"/>
      <c r="G15" s="26"/>
      <c r="H15" s="85">
        <f>E15</f>
        <v>77144.56</v>
      </c>
    </row>
    <row r="16" spans="1:10" ht="30.75" thickBot="1">
      <c r="A16" s="17"/>
      <c r="B16" s="55" t="s">
        <v>49</v>
      </c>
      <c r="C16" s="6"/>
      <c r="D16" s="1"/>
      <c r="E16" s="45">
        <f>7.98*D3*4</f>
        <v>162003.576</v>
      </c>
      <c r="F16" s="27"/>
      <c r="G16" s="28"/>
      <c r="H16" s="47">
        <f t="shared" si="0"/>
        <v>162003.576</v>
      </c>
    </row>
    <row r="17" spans="1:8" ht="15.75" thickBot="1">
      <c r="A17" s="17"/>
      <c r="B17" s="56" t="s">
        <v>50</v>
      </c>
      <c r="C17" s="6"/>
      <c r="D17" s="1"/>
      <c r="E17" s="45"/>
      <c r="F17" s="27"/>
      <c r="G17" s="28"/>
      <c r="H17" s="47"/>
    </row>
    <row r="18" spans="1:8" ht="15.75" thickBot="1">
      <c r="A18" s="17"/>
      <c r="B18" s="56" t="s">
        <v>51</v>
      </c>
      <c r="C18" s="6"/>
      <c r="D18" s="1"/>
      <c r="E18" s="45">
        <f>1.18*D3*4</f>
        <v>23955.416000000001</v>
      </c>
      <c r="F18" s="27"/>
      <c r="G18" s="25"/>
      <c r="H18" s="47">
        <f t="shared" si="0"/>
        <v>23955.416000000001</v>
      </c>
    </row>
    <row r="19" spans="1:8" ht="29.25" thickBot="1">
      <c r="A19" s="17"/>
      <c r="B19" s="57" t="s">
        <v>19</v>
      </c>
      <c r="C19" s="6"/>
      <c r="D19" s="1"/>
      <c r="E19" s="82"/>
      <c r="F19" s="27"/>
      <c r="G19" s="25"/>
      <c r="H19" s="47"/>
    </row>
    <row r="20" spans="1:8" ht="29.25" thickBot="1">
      <c r="A20" s="17"/>
      <c r="B20" s="58" t="s">
        <v>20</v>
      </c>
      <c r="C20" s="6"/>
      <c r="D20" s="1"/>
      <c r="E20" s="82"/>
      <c r="F20" s="27"/>
      <c r="G20" s="25"/>
      <c r="H20" s="47"/>
    </row>
    <row r="21" spans="1:8" ht="15.75" thickBot="1">
      <c r="A21" s="17"/>
      <c r="B21" s="59" t="s">
        <v>21</v>
      </c>
      <c r="C21" s="6" t="s">
        <v>10</v>
      </c>
      <c r="D21" s="88">
        <v>249.2</v>
      </c>
      <c r="E21" s="82">
        <f>0.55*D3*4</f>
        <v>11165.660000000002</v>
      </c>
      <c r="F21" s="27"/>
      <c r="G21" s="28"/>
      <c r="H21" s="47">
        <f t="shared" si="0"/>
        <v>11165.660000000002</v>
      </c>
    </row>
    <row r="22" spans="1:8" ht="15.75" thickBot="1">
      <c r="A22" s="17"/>
      <c r="B22" s="55" t="s">
        <v>22</v>
      </c>
      <c r="C22" s="6" t="s">
        <v>10</v>
      </c>
      <c r="D22" s="88">
        <v>249.2</v>
      </c>
      <c r="E22" s="82">
        <f>0.08*D3*4</f>
        <v>1624.096</v>
      </c>
      <c r="F22" s="27"/>
      <c r="G22" s="25"/>
      <c r="H22" s="47">
        <f t="shared" si="0"/>
        <v>1624.096</v>
      </c>
    </row>
    <row r="23" spans="1:8" ht="15.75" thickBot="1">
      <c r="A23" s="17"/>
      <c r="B23" s="56" t="s">
        <v>52</v>
      </c>
      <c r="C23" s="6" t="s">
        <v>10</v>
      </c>
      <c r="D23" s="88">
        <v>671.34</v>
      </c>
      <c r="E23" s="82">
        <f>1.09*4*D3</f>
        <v>22128.308000000001</v>
      </c>
      <c r="F23" s="27"/>
      <c r="G23" s="25"/>
      <c r="H23" s="47">
        <f>E23</f>
        <v>22128.308000000001</v>
      </c>
    </row>
    <row r="24" spans="1:8" ht="15.75" thickBot="1">
      <c r="A24" s="17"/>
      <c r="B24" s="56" t="s">
        <v>59</v>
      </c>
      <c r="C24" s="6" t="s">
        <v>10</v>
      </c>
      <c r="D24" s="88">
        <v>671.34</v>
      </c>
      <c r="E24" s="82">
        <f>0.1*4*D3</f>
        <v>2030.1200000000001</v>
      </c>
      <c r="F24" s="27"/>
      <c r="G24" s="25"/>
      <c r="H24" s="47">
        <f>E24</f>
        <v>2030.1200000000001</v>
      </c>
    </row>
    <row r="25" spans="1:8" ht="15.75" thickBot="1">
      <c r="A25" s="17"/>
      <c r="B25" s="56" t="s">
        <v>60</v>
      </c>
      <c r="C25" s="6" t="s">
        <v>10</v>
      </c>
      <c r="D25" s="88">
        <v>14.8</v>
      </c>
      <c r="E25" s="82">
        <f>0.07*4*D3</f>
        <v>1421.0840000000003</v>
      </c>
      <c r="F25" s="27"/>
      <c r="G25" s="25"/>
      <c r="H25" s="47">
        <f>E25</f>
        <v>1421.0840000000003</v>
      </c>
    </row>
    <row r="26" spans="1:8" ht="15.75" thickBot="1">
      <c r="A26" s="17"/>
      <c r="B26" s="56" t="s">
        <v>61</v>
      </c>
      <c r="C26" s="6" t="s">
        <v>10</v>
      </c>
      <c r="D26" s="88">
        <v>14.8</v>
      </c>
      <c r="E26" s="82">
        <f>0.1*4*D3</f>
        <v>2030.1200000000001</v>
      </c>
      <c r="F26" s="27"/>
      <c r="G26" s="25"/>
      <c r="H26" s="47">
        <f>E26</f>
        <v>2030.1200000000001</v>
      </c>
    </row>
    <row r="27" spans="1:8" ht="15.75" thickBot="1">
      <c r="A27" s="17"/>
      <c r="B27" s="56" t="s">
        <v>53</v>
      </c>
      <c r="C27" s="6" t="s">
        <v>10</v>
      </c>
      <c r="D27" s="88">
        <v>180.67</v>
      </c>
      <c r="E27" s="45">
        <f>0.05*D3*4</f>
        <v>1015.0600000000001</v>
      </c>
      <c r="F27" s="27"/>
      <c r="G27" s="25"/>
      <c r="H27" s="47">
        <f t="shared" si="0"/>
        <v>1015.0600000000001</v>
      </c>
    </row>
    <row r="28" spans="1:8" ht="15.75" thickBot="1">
      <c r="A28" s="17"/>
      <c r="B28" s="60" t="s">
        <v>23</v>
      </c>
      <c r="C28" s="6" t="s">
        <v>10</v>
      </c>
      <c r="D28" s="88">
        <v>572.79999999999995</v>
      </c>
      <c r="E28" s="45">
        <f>0.38*D3*4</f>
        <v>7714.4560000000001</v>
      </c>
      <c r="F28" s="27"/>
      <c r="G28" s="25"/>
      <c r="H28" s="47">
        <f t="shared" si="0"/>
        <v>7714.4560000000001</v>
      </c>
    </row>
    <row r="29" spans="1:8" ht="28.5" customHeight="1" thickBot="1">
      <c r="A29" s="23"/>
      <c r="B29" s="61" t="s">
        <v>24</v>
      </c>
      <c r="C29" s="6"/>
      <c r="D29" s="88"/>
      <c r="E29" s="45"/>
      <c r="F29" s="27"/>
      <c r="G29" s="25"/>
      <c r="H29" s="47"/>
    </row>
    <row r="30" spans="1:8">
      <c r="A30" s="17"/>
      <c r="B30" s="62" t="s">
        <v>25</v>
      </c>
      <c r="C30" s="6"/>
      <c r="D30" s="88"/>
      <c r="E30" s="45"/>
      <c r="F30" s="27"/>
      <c r="G30" s="25"/>
      <c r="H30" s="47"/>
    </row>
    <row r="31" spans="1:8" ht="21.75" customHeight="1" thickBot="1">
      <c r="A31" s="17"/>
      <c r="B31" s="60" t="s">
        <v>54</v>
      </c>
      <c r="C31" s="6" t="s">
        <v>10</v>
      </c>
      <c r="D31" s="85">
        <v>2489.98</v>
      </c>
      <c r="E31" s="45">
        <f>0.75*D3*4</f>
        <v>15225.900000000001</v>
      </c>
      <c r="F31" s="27"/>
      <c r="G31" s="28">
        <v>862.2</v>
      </c>
      <c r="H31" s="47">
        <f t="shared" si="0"/>
        <v>16088.100000000002</v>
      </c>
    </row>
    <row r="32" spans="1:8" ht="30.75" thickBot="1">
      <c r="A32" s="17"/>
      <c r="B32" s="55" t="s">
        <v>26</v>
      </c>
      <c r="C32" s="6" t="s">
        <v>40</v>
      </c>
      <c r="D32" s="88">
        <v>16</v>
      </c>
      <c r="E32" s="45">
        <f>0.5*D3*4</f>
        <v>10150.6</v>
      </c>
      <c r="G32" s="25"/>
      <c r="H32" s="85">
        <f>E32</f>
        <v>10150.6</v>
      </c>
    </row>
    <row r="33" spans="1:11">
      <c r="A33" s="23"/>
      <c r="B33" s="60" t="s">
        <v>27</v>
      </c>
      <c r="C33" s="111" t="s">
        <v>10</v>
      </c>
      <c r="D33" s="113">
        <v>70.8</v>
      </c>
      <c r="E33" s="115">
        <f>0.1*D3*4</f>
        <v>2030.1200000000001</v>
      </c>
      <c r="F33" s="68"/>
      <c r="G33" s="33"/>
      <c r="H33" s="117">
        <f t="shared" si="0"/>
        <v>2030.1200000000001</v>
      </c>
    </row>
    <row r="34" spans="1:11" ht="15.75" thickBot="1">
      <c r="A34" s="30"/>
      <c r="B34" s="73" t="s">
        <v>36</v>
      </c>
      <c r="C34" s="112"/>
      <c r="D34" s="114"/>
      <c r="E34" s="116"/>
      <c r="F34" s="72"/>
      <c r="G34" s="71"/>
      <c r="H34" s="118"/>
    </row>
    <row r="35" spans="1:11" ht="29.25" thickBot="1">
      <c r="A35" s="30"/>
      <c r="B35" s="61" t="s">
        <v>28</v>
      </c>
      <c r="C35" s="69"/>
      <c r="D35" s="89"/>
      <c r="E35" s="83"/>
      <c r="F35" s="70"/>
      <c r="G35" s="71"/>
      <c r="H35" s="47"/>
    </row>
    <row r="36" spans="1:11" ht="15.75" thickBot="1">
      <c r="A36" s="24"/>
      <c r="B36" s="63" t="s">
        <v>29</v>
      </c>
      <c r="C36" s="1" t="s">
        <v>10</v>
      </c>
      <c r="D36" s="85">
        <v>2489.98</v>
      </c>
      <c r="E36" s="31">
        <f>0.5*D3*4</f>
        <v>10150.6</v>
      </c>
      <c r="F36" s="28"/>
      <c r="G36" s="28">
        <f>40+95+800</f>
        <v>935</v>
      </c>
      <c r="H36" s="47">
        <f t="shared" si="0"/>
        <v>11085.6</v>
      </c>
    </row>
    <row r="37" spans="1:11" ht="30.75" thickBot="1">
      <c r="A37" s="17"/>
      <c r="B37" s="97" t="s">
        <v>30</v>
      </c>
      <c r="C37" s="1" t="s">
        <v>10</v>
      </c>
      <c r="D37" s="88">
        <v>16</v>
      </c>
      <c r="E37" s="31">
        <f>0.3*D3*4</f>
        <v>6090.36</v>
      </c>
      <c r="F37" s="31"/>
      <c r="G37" s="32"/>
      <c r="H37" s="99">
        <f t="shared" si="0"/>
        <v>6090.36</v>
      </c>
    </row>
    <row r="38" spans="1:11" ht="15.75" thickBot="1">
      <c r="A38" s="17"/>
      <c r="B38" s="64" t="s">
        <v>42</v>
      </c>
      <c r="C38" s="74" t="s">
        <v>10</v>
      </c>
      <c r="D38" s="52">
        <v>70.8</v>
      </c>
      <c r="E38" s="31">
        <f>0.01*D3*4</f>
        <v>203.012</v>
      </c>
      <c r="F38" s="28"/>
      <c r="G38" s="33"/>
      <c r="H38" s="47">
        <f t="shared" si="0"/>
        <v>203.012</v>
      </c>
    </row>
    <row r="39" spans="1:11" ht="15.75" thickBot="1">
      <c r="A39" s="21"/>
      <c r="B39" s="65" t="s">
        <v>31</v>
      </c>
      <c r="C39" s="1"/>
      <c r="D39" s="98"/>
      <c r="E39" s="84"/>
      <c r="F39" s="29"/>
      <c r="G39" s="41"/>
      <c r="H39" s="47"/>
    </row>
    <row r="40" spans="1:11">
      <c r="A40" s="23"/>
      <c r="B40" s="97" t="s">
        <v>55</v>
      </c>
      <c r="C40" s="1"/>
      <c r="D40" s="88"/>
      <c r="E40" s="85">
        <f>4.42*4*D3</f>
        <v>89731.304000000004</v>
      </c>
      <c r="F40" s="28"/>
      <c r="G40" s="25"/>
      <c r="H40" s="47">
        <f>E40</f>
        <v>89731.304000000004</v>
      </c>
    </row>
    <row r="41" spans="1:11" ht="15.75" thickBot="1">
      <c r="A41" s="17"/>
      <c r="B41" s="59" t="s">
        <v>56</v>
      </c>
      <c r="C41" s="1"/>
      <c r="D41" s="88"/>
      <c r="E41" s="31">
        <f>0.69*D3*4</f>
        <v>14007.828</v>
      </c>
      <c r="F41" s="28"/>
      <c r="G41" s="25"/>
      <c r="H41" s="47">
        <f t="shared" si="0"/>
        <v>14007.828</v>
      </c>
    </row>
    <row r="42" spans="1:11" ht="30.75" thickBot="1">
      <c r="A42" s="21"/>
      <c r="B42" s="63" t="s">
        <v>32</v>
      </c>
      <c r="C42" s="1" t="s">
        <v>41</v>
      </c>
      <c r="D42" s="88">
        <v>3</v>
      </c>
      <c r="E42" s="86">
        <f>0.01*D3*4</f>
        <v>203.012</v>
      </c>
      <c r="F42" s="29"/>
      <c r="G42" s="25"/>
      <c r="H42" s="85">
        <f t="shared" si="0"/>
        <v>203.012</v>
      </c>
    </row>
    <row r="43" spans="1:11" ht="45" customHeight="1" thickBot="1">
      <c r="A43" s="24"/>
      <c r="B43" s="66" t="s">
        <v>33</v>
      </c>
      <c r="C43" s="1"/>
      <c r="D43" s="88"/>
      <c r="E43" s="31"/>
      <c r="F43" s="28"/>
      <c r="G43" s="25"/>
      <c r="H43" s="47"/>
    </row>
    <row r="44" spans="1:11" ht="15.75" thickBot="1">
      <c r="A44" s="24"/>
      <c r="B44" s="67" t="s">
        <v>34</v>
      </c>
      <c r="C44" s="1"/>
      <c r="D44" s="88"/>
      <c r="E44" s="31">
        <f>1.45*D3*4</f>
        <v>29436.74</v>
      </c>
      <c r="F44" s="28"/>
      <c r="G44" s="25"/>
      <c r="H44" s="47">
        <f t="shared" si="0"/>
        <v>29436.74</v>
      </c>
    </row>
    <row r="45" spans="1:11" ht="30.75" thickBot="1">
      <c r="A45" s="22"/>
      <c r="B45" s="67" t="s">
        <v>57</v>
      </c>
      <c r="C45" s="1"/>
      <c r="D45" s="88"/>
      <c r="E45" s="86">
        <f>0.43*D3*4</f>
        <v>8729.5159999999996</v>
      </c>
      <c r="F45" s="29"/>
      <c r="G45" s="25"/>
      <c r="H45" s="47">
        <f t="shared" si="0"/>
        <v>8729.5159999999996</v>
      </c>
      <c r="K45" t="s">
        <v>7</v>
      </c>
    </row>
    <row r="46" spans="1:11" ht="15.75" thickBot="1">
      <c r="A46" s="22"/>
      <c r="B46" s="67" t="s">
        <v>35</v>
      </c>
      <c r="C46" s="1"/>
      <c r="D46" s="88"/>
      <c r="E46" s="87">
        <f>5.6*D3*4</f>
        <v>113686.72</v>
      </c>
      <c r="F46" s="40"/>
      <c r="G46" s="25"/>
      <c r="H46" s="47">
        <f t="shared" si="0"/>
        <v>113686.72</v>
      </c>
    </row>
    <row r="47" spans="1:11" ht="15.75" thickBot="1">
      <c r="A47" s="22"/>
      <c r="B47" s="78" t="s">
        <v>43</v>
      </c>
      <c r="C47" s="1"/>
      <c r="D47" s="88"/>
      <c r="E47" s="87"/>
      <c r="F47" s="40"/>
      <c r="G47" s="25"/>
      <c r="H47" s="47"/>
    </row>
    <row r="48" spans="1:11" ht="30.75" thickBot="1">
      <c r="A48" s="22"/>
      <c r="B48" s="67" t="s">
        <v>58</v>
      </c>
      <c r="C48" s="1"/>
      <c r="D48" s="88"/>
      <c r="E48" s="87">
        <f>0.35*D3*4</f>
        <v>7105.42</v>
      </c>
      <c r="F48" s="40"/>
      <c r="G48" s="25"/>
      <c r="H48" s="47">
        <v>0</v>
      </c>
    </row>
    <row r="49" spans="1:10">
      <c r="A49" s="22"/>
      <c r="B49" s="100" t="s">
        <v>65</v>
      </c>
      <c r="C49" s="1"/>
      <c r="D49" s="88"/>
      <c r="E49" s="87">
        <f>4*0.67*D3</f>
        <v>13601.804000000002</v>
      </c>
      <c r="F49" s="40"/>
      <c r="G49" s="25"/>
      <c r="H49" s="47">
        <v>0</v>
      </c>
    </row>
    <row r="50" spans="1:10" ht="18" customHeight="1">
      <c r="A50" s="22"/>
      <c r="B50" s="101" t="s">
        <v>63</v>
      </c>
      <c r="C50" s="1"/>
      <c r="D50" s="88"/>
      <c r="E50" s="87"/>
      <c r="F50" s="40"/>
      <c r="G50" s="25"/>
      <c r="H50" s="47"/>
    </row>
    <row r="51" spans="1:10" ht="30">
      <c r="A51" s="22"/>
      <c r="B51" s="102" t="s">
        <v>62</v>
      </c>
      <c r="C51" s="1"/>
      <c r="D51" s="88"/>
      <c r="E51" s="87"/>
      <c r="F51" s="40">
        <v>14480.15</v>
      </c>
      <c r="G51" s="28">
        <f>180+320+270+240+7080</f>
        <v>8090</v>
      </c>
      <c r="H51" s="85">
        <f>F51+G51</f>
        <v>22570.15</v>
      </c>
    </row>
    <row r="52" spans="1:10">
      <c r="A52" s="22"/>
      <c r="B52" s="102" t="s">
        <v>64</v>
      </c>
      <c r="C52" s="1"/>
      <c r="D52" s="88"/>
      <c r="E52" s="87"/>
      <c r="F52" s="40">
        <v>1069.06</v>
      </c>
      <c r="G52" s="28">
        <f>1250+250+1800</f>
        <v>3300</v>
      </c>
      <c r="H52" s="47">
        <f>G52+F52</f>
        <v>4369.0599999999995</v>
      </c>
    </row>
    <row r="53" spans="1:10">
      <c r="A53" s="22"/>
      <c r="B53" s="102" t="s">
        <v>66</v>
      </c>
      <c r="C53" s="1"/>
      <c r="D53" s="88"/>
      <c r="E53" s="87"/>
      <c r="F53" s="40">
        <v>1562.6</v>
      </c>
      <c r="G53" s="25">
        <f>1125+167.85</f>
        <v>1292.8499999999999</v>
      </c>
      <c r="H53" s="47">
        <f>F53+G53</f>
        <v>2855.45</v>
      </c>
    </row>
    <row r="54" spans="1:10" ht="30">
      <c r="A54" s="22"/>
      <c r="B54" s="103" t="s">
        <v>67</v>
      </c>
      <c r="C54" s="1"/>
      <c r="D54" s="88"/>
      <c r="E54" s="87"/>
      <c r="F54" s="40">
        <v>6688.07</v>
      </c>
      <c r="G54" s="28">
        <f>1770+615</f>
        <v>2385</v>
      </c>
      <c r="H54" s="85">
        <f>F54+G54</f>
        <v>9073.07</v>
      </c>
    </row>
    <row r="55" spans="1:10" ht="24.75" customHeight="1">
      <c r="A55" s="21"/>
      <c r="B55" s="75" t="s">
        <v>37</v>
      </c>
      <c r="C55" s="1"/>
      <c r="D55" s="88"/>
      <c r="E55" s="84">
        <f>SUM(E8:E49)</f>
        <v>710338.9879999999</v>
      </c>
      <c r="F55" s="29">
        <f>SUM(F8:F54)</f>
        <v>23799.879999999997</v>
      </c>
      <c r="G55" s="35">
        <f>SUM(G8:G54)</f>
        <v>17270.050000000003</v>
      </c>
      <c r="H55" s="29">
        <f>SUM(H8:H54)</f>
        <v>730701.69399999978</v>
      </c>
      <c r="I55" s="34"/>
    </row>
    <row r="56" spans="1:10" ht="27" customHeight="1">
      <c r="A56" s="21"/>
      <c r="B56" s="9" t="s">
        <v>38</v>
      </c>
      <c r="C56" s="1"/>
      <c r="D56" s="88"/>
      <c r="E56" s="84"/>
      <c r="F56" s="29"/>
      <c r="G56" s="35"/>
      <c r="H56" s="76">
        <f>H55-E55</f>
        <v>20362.705999999889</v>
      </c>
      <c r="J56" s="34"/>
    </row>
    <row r="57" spans="1:10" ht="21" customHeight="1">
      <c r="A57" s="21"/>
      <c r="B57" s="2" t="s">
        <v>9</v>
      </c>
      <c r="C57" s="1"/>
      <c r="D57" s="88"/>
      <c r="E57" s="85"/>
      <c r="F57" s="28"/>
      <c r="G57" s="25"/>
      <c r="H57" s="77">
        <v>79245.960000000006</v>
      </c>
    </row>
    <row r="58" spans="1:10">
      <c r="H58" s="90"/>
    </row>
    <row r="59" spans="1:10">
      <c r="B59" s="79" t="s">
        <v>44</v>
      </c>
      <c r="E59" s="34"/>
      <c r="F59" s="34"/>
      <c r="H59" s="36"/>
    </row>
    <row r="60" spans="1:10">
      <c r="F60" s="34"/>
      <c r="H60" s="36"/>
    </row>
  </sheetData>
  <mergeCells count="5">
    <mergeCell ref="B1:H1"/>
    <mergeCell ref="C33:C34"/>
    <mergeCell ref="D33:D34"/>
    <mergeCell ref="E33:E34"/>
    <mergeCell ref="H33:H34"/>
  </mergeCells>
  <phoneticPr fontId="6" type="noConversion"/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2019г. (5 месяцев)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2016-05-16T01:28:18Z</cp:lastPrinted>
  <dcterms:created xsi:type="dcterms:W3CDTF">2006-09-16T00:00:00Z</dcterms:created>
  <dcterms:modified xsi:type="dcterms:W3CDTF">2020-04-10T05:51:28Z</dcterms:modified>
</cp:coreProperties>
</file>