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45" i="1"/>
  <c r="G28"/>
  <c r="G29"/>
  <c r="G33"/>
  <c r="G22"/>
  <c r="H35"/>
  <c r="G35"/>
  <c r="H17"/>
  <c r="E44"/>
  <c r="H44" s="1"/>
  <c r="E43"/>
  <c r="E42"/>
  <c r="H42" s="1"/>
  <c r="E40"/>
  <c r="H40" s="1"/>
  <c r="E37"/>
  <c r="H37" s="1"/>
  <c r="E36"/>
  <c r="E35"/>
  <c r="E34"/>
  <c r="H34" s="1"/>
  <c r="E33"/>
  <c r="E30"/>
  <c r="H31" s="1"/>
  <c r="E29"/>
  <c r="H29" s="1"/>
  <c r="E28"/>
  <c r="H27" s="1"/>
  <c r="E25"/>
  <c r="H25" s="1"/>
  <c r="E24"/>
  <c r="H24" s="1"/>
  <c r="E23"/>
  <c r="H23" s="1"/>
  <c r="E22"/>
  <c r="E19"/>
  <c r="E18"/>
  <c r="E16"/>
  <c r="H16" s="1"/>
  <c r="E13"/>
  <c r="H13" s="1"/>
  <c r="E11"/>
  <c r="H11" s="1"/>
  <c r="E10"/>
  <c r="H10" s="1"/>
  <c r="E9"/>
  <c r="E8"/>
  <c r="H8" s="1"/>
  <c r="E4"/>
  <c r="H43"/>
  <c r="H9"/>
  <c r="H33" l="1"/>
  <c r="H22"/>
  <c r="H45" s="1"/>
  <c r="E45"/>
  <c r="H36"/>
  <c r="H46" l="1"/>
</calcChain>
</file>

<file path=xl/sharedStrings.xml><?xml version="1.0" encoding="utf-8"?>
<sst xmlns="http://schemas.openxmlformats.org/spreadsheetml/2006/main" count="56" uniqueCount="56">
  <si>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</si>
  <si>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</si>
  <si>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</si>
  <si>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</si>
  <si>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</si>
  <si>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</si>
  <si>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</si>
  <si>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</si>
  <si>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</si>
  <si>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</si>
  <si>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</si>
  <si>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</si>
  <si>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</si>
  <si>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</si>
  <si>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</si>
  <si>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</si>
  <si>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</si>
  <si>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</si>
  <si>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</si>
  <si>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</si>
  <si>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</si>
  <si>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</si>
  <si>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</si>
  <si>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</si>
  <si>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</si>
  <si>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</si>
  <si>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</si>
  <si>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</si>
  <si>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</si>
  <si>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</si>
  <si>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</si>
  <si>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</si>
  <si>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</si>
  <si>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</si>
  <si>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</si>
  <si>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</si>
  <si>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</si>
  <si>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</si>
  <si>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</si>
  <si>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</si>
  <si>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</si>
  <si>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</si>
  <si>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</si>
  <si>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</si>
  <si>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</si>
  <si>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</si>
  <si>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</si>
  <si>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t>Стоимость выполненных работ по текущему ремонту и содержанию жилого дома № 9                                 по ул. Гоголя за период с 01.08.2019 по 31.12.2019 г.г. (5 месяцев)</t>
  </si>
  <si>
    <t>Стоимость  за 1 кв.м общей площади руб. 23,81</t>
  </si>
  <si>
    <t>аварийный ремонт системы «водосточки» с помощью автовышки</t>
  </si>
  <si>
    <t>ревизия наружного освещения с обтяжкой эл/контактов, заменой сгоревших ламп с помощью автовышки</t>
  </si>
  <si>
    <t>Замена трансформаторов тока в ВРУ</t>
  </si>
  <si>
    <t>3.3. Уборка и выкашивание газонов</t>
  </si>
  <si>
    <t>Почтово-банковские расходы, ИРЦ</t>
  </si>
  <si>
    <t>Смена ламп (Акт от 25.09.2019 г.)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</si>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</sst>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>
      <alignment vertical="top" wrapText="1"/>
    </xf>
    <xf numFmtId="2" fontId="2" fillId="3" borderId="16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2" fontId="2" fillId="0" borderId="17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6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8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9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 wrapText="1"/>
    </xf>
    <xf numFmtId="0" fontId="5" fillId="0" borderId="15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25" xfId="0" applyFont="1" applyBorder="1" applyAlignment="1">
      <alignment wrapText="1"/>
    </xf>
    <xf numFmtId="0" fontId="5" fillId="0" borderId="1" xfId="0" applyFont="1" applyBorder="1"/>
    <xf numFmtId="0" fontId="5" fillId="0" borderId="25" xfId="0" applyFont="1" applyBorder="1"/>
    <xf numFmtId="0" fontId="5" fillId="0" borderId="12" xfId="0" applyNumberFormat="1" applyFont="1" applyFill="1" applyBorder="1" applyAlignment="1" applyProtection="1">
      <alignment wrapText="1"/>
    </xf>
    <xf numFmtId="4" fontId="4" fillId="0" borderId="24" xfId="0" applyNumberFormat="1" applyFont="1" applyBorder="1"/>
    <xf numFmtId="0" fontId="5" fillId="0" borderId="26" xfId="0" applyNumberFormat="1" applyFont="1" applyFill="1" applyBorder="1" applyAlignment="1" applyProtection="1">
      <alignment vertical="top" wrapText="1"/>
    </xf>
    <xf numFmtId="2" fontId="2" fillId="0" borderId="1" xfId="0" applyNumberFormat="1" applyFont="1" applyFill="1" applyBorder="1" applyAlignment="1" applyProtection="1">
      <alignment horizontal="right"/>
    </xf>
    <xf numFmtId="2" fontId="2" fillId="3" borderId="3" xfId="0" applyNumberFormat="1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7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7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wrapText="1"/>
    </xf>
    <xf numFmtId="2" fontId="2" fillId="0" borderId="5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42" zoomScale="125" zoomScaleNormal="125" workbookViewId="0">
      <selection activeCell="D53" sqref="D53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23.25" customHeight="1">
      <c r="B1" s="108"/>
      <c r="C1" s="108"/>
      <c r="D1" s="108"/>
      <c r="E1" s="108"/>
      <c r="F1" s="108"/>
      <c r="G1" s="108"/>
      <c r="H1" s="108"/>
    </row>
    <row r="2" spans="1:10" ht="38.25" customHeight="1">
      <c r="B2" s="109" t="s">
        <v>47</v>
      </c>
      <c r="C2" s="109"/>
      <c r="D2" s="109"/>
      <c r="E2" s="109"/>
      <c r="F2" s="109"/>
      <c r="G2" s="109"/>
      <c r="H2" s="109"/>
      <c r="I2" s="1"/>
      <c r="J2" s="1"/>
    </row>
    <row r="3" spans="1:10" ht="125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79" t="s">
        <v>46</v>
      </c>
      <c r="G3" s="2" t="s">
        <v>5</v>
      </c>
      <c r="H3" s="79" t="s">
        <v>45</v>
      </c>
    </row>
    <row r="4" spans="1:10" ht="27.75" customHeight="1">
      <c r="A4" s="2"/>
      <c r="B4" s="82" t="s">
        <v>48</v>
      </c>
      <c r="C4" s="77" t="s">
        <v>6</v>
      </c>
      <c r="D4" s="78">
        <v>3250.4</v>
      </c>
      <c r="E4" s="4">
        <f>D4*23.81*5</f>
        <v>386960.12</v>
      </c>
      <c r="F4" s="5"/>
      <c r="G4" s="5"/>
      <c r="H4" s="5"/>
    </row>
    <row r="5" spans="1:10" ht="40.5" customHeight="1">
      <c r="A5" s="6" t="s">
        <v>7</v>
      </c>
      <c r="B5" s="7" t="s">
        <v>8</v>
      </c>
      <c r="C5" s="8"/>
      <c r="D5" s="8"/>
      <c r="E5" s="9"/>
      <c r="F5" s="9"/>
      <c r="G5" s="9"/>
      <c r="H5" s="9"/>
    </row>
    <row r="6" spans="1:10" ht="31.5" customHeight="1">
      <c r="A6" s="10">
        <v>1</v>
      </c>
      <c r="B6" s="7" t="s">
        <v>9</v>
      </c>
      <c r="C6" s="8"/>
      <c r="D6" s="8"/>
      <c r="E6" s="9"/>
      <c r="F6" s="9"/>
      <c r="G6" s="9"/>
      <c r="H6" s="9"/>
    </row>
    <row r="7" spans="1:10">
      <c r="A7" s="11"/>
      <c r="B7" s="12" t="s">
        <v>10</v>
      </c>
      <c r="C7" s="13"/>
      <c r="D7" s="13"/>
      <c r="E7" s="14"/>
      <c r="F7" s="14"/>
      <c r="G7" s="14"/>
      <c r="H7" s="15"/>
    </row>
    <row r="8" spans="1:10">
      <c r="A8" s="11"/>
      <c r="B8" s="16" t="s">
        <v>11</v>
      </c>
      <c r="C8" s="8"/>
      <c r="D8" s="8"/>
      <c r="E8" s="17">
        <f>2.82*D4*5</f>
        <v>45830.64</v>
      </c>
      <c r="F8" s="17"/>
      <c r="G8" s="9">
        <v>345</v>
      </c>
      <c r="H8" s="18">
        <f>E8+F8+G8</f>
        <v>46175.64</v>
      </c>
    </row>
    <row r="9" spans="1:10">
      <c r="A9" s="11"/>
      <c r="B9" s="16" t="s">
        <v>12</v>
      </c>
      <c r="C9" s="19"/>
      <c r="D9" s="19"/>
      <c r="E9" s="20">
        <f>0.3*D4*5</f>
        <v>4875.6000000000004</v>
      </c>
      <c r="F9" s="20"/>
      <c r="G9" s="20"/>
      <c r="H9" s="18">
        <f>E9+F9+G9</f>
        <v>4875.6000000000004</v>
      </c>
    </row>
    <row r="10" spans="1:10" ht="18.75" customHeight="1" thickBot="1">
      <c r="A10" s="21"/>
      <c r="B10" s="16" t="s">
        <v>13</v>
      </c>
      <c r="C10" s="8"/>
      <c r="D10" s="8"/>
      <c r="E10" s="9">
        <f>1.3*D4*5</f>
        <v>21127.600000000002</v>
      </c>
      <c r="F10" s="9"/>
      <c r="G10" s="9"/>
      <c r="H10" s="18">
        <f>E10+F10+G10</f>
        <v>21127.600000000002</v>
      </c>
    </row>
    <row r="11" spans="1:10" ht="18.75" customHeight="1">
      <c r="A11" s="21"/>
      <c r="B11" s="83" t="s">
        <v>49</v>
      </c>
      <c r="C11" s="8"/>
      <c r="D11" s="8"/>
      <c r="E11" s="9">
        <f>0.1*D4*5</f>
        <v>1625.2</v>
      </c>
      <c r="F11" s="9"/>
      <c r="G11" s="9"/>
      <c r="H11" s="18">
        <f>E11</f>
        <v>1625.2</v>
      </c>
    </row>
    <row r="12" spans="1:10" ht="26.25" customHeight="1">
      <c r="A12" s="22">
        <v>2</v>
      </c>
      <c r="B12" s="23" t="s">
        <v>14</v>
      </c>
      <c r="C12" s="8"/>
      <c r="D12" s="8"/>
      <c r="E12" s="24"/>
      <c r="F12" s="24"/>
      <c r="G12" s="24"/>
      <c r="H12" s="18"/>
    </row>
    <row r="13" spans="1:10">
      <c r="A13" s="25"/>
      <c r="B13" s="8" t="s">
        <v>15</v>
      </c>
      <c r="C13" s="26"/>
      <c r="D13" s="26"/>
      <c r="E13" s="27">
        <f>1.17*D4*5</f>
        <v>19014.84</v>
      </c>
      <c r="F13" s="27"/>
      <c r="G13" s="28"/>
      <c r="H13" s="18">
        <f>E13+F13+G13</f>
        <v>19014.84</v>
      </c>
    </row>
    <row r="14" spans="1:10" ht="30.75" customHeight="1">
      <c r="A14" s="29"/>
      <c r="B14" s="30" t="s">
        <v>16</v>
      </c>
      <c r="C14" s="8"/>
      <c r="D14" s="13"/>
      <c r="E14" s="14"/>
      <c r="F14" s="24"/>
      <c r="G14" s="24"/>
      <c r="H14" s="18"/>
    </row>
    <row r="15" spans="1:10" s="31" customFormat="1" ht="16.5" customHeight="1" thickBot="1">
      <c r="A15" s="22"/>
      <c r="B15" s="32" t="s">
        <v>17</v>
      </c>
      <c r="C15" s="33"/>
      <c r="D15" s="34"/>
      <c r="E15" s="35"/>
      <c r="F15" s="36"/>
      <c r="G15" s="37"/>
      <c r="H15" s="18"/>
    </row>
    <row r="16" spans="1:10" ht="15.75" thickBot="1">
      <c r="A16" s="11"/>
      <c r="B16" s="38" t="s">
        <v>18</v>
      </c>
      <c r="C16" s="39"/>
      <c r="D16" s="8"/>
      <c r="E16" s="40">
        <f>0.1*D4*5</f>
        <v>1625.2</v>
      </c>
      <c r="F16" s="40"/>
      <c r="G16" s="24"/>
      <c r="H16" s="18">
        <f>E16+F16+G16</f>
        <v>1625.2</v>
      </c>
    </row>
    <row r="17" spans="1:8" ht="15.75" thickBot="1">
      <c r="A17" s="11"/>
      <c r="B17" s="89" t="s">
        <v>54</v>
      </c>
      <c r="C17" s="39"/>
      <c r="D17" s="8"/>
      <c r="E17" s="40"/>
      <c r="F17" s="40"/>
      <c r="G17" s="24">
        <v>320</v>
      </c>
      <c r="H17" s="18">
        <f>G17</f>
        <v>320</v>
      </c>
    </row>
    <row r="18" spans="1:8" ht="30">
      <c r="A18" s="11"/>
      <c r="B18" s="84" t="s">
        <v>50</v>
      </c>
      <c r="C18" s="39"/>
      <c r="D18" s="8"/>
      <c r="E18" s="40">
        <f>0.1*D4*5</f>
        <v>1625.2</v>
      </c>
      <c r="F18" s="40"/>
      <c r="G18" s="24"/>
      <c r="H18" s="18"/>
    </row>
    <row r="19" spans="1:8">
      <c r="A19" s="11"/>
      <c r="B19" s="85" t="s">
        <v>51</v>
      </c>
      <c r="C19" s="39"/>
      <c r="D19" s="8"/>
      <c r="E19" s="40">
        <f>0.11*D4*5</f>
        <v>1787.7200000000003</v>
      </c>
      <c r="F19" s="40"/>
      <c r="G19" s="24"/>
      <c r="H19" s="18"/>
    </row>
    <row r="20" spans="1:8" ht="29.25" thickBot="1">
      <c r="A20" s="11"/>
      <c r="B20" s="42" t="s">
        <v>19</v>
      </c>
      <c r="C20" s="39"/>
      <c r="D20" s="8"/>
      <c r="E20" s="17"/>
      <c r="F20" s="40"/>
      <c r="G20" s="24"/>
      <c r="H20" s="18"/>
    </row>
    <row r="21" spans="1:8" ht="28.5">
      <c r="A21" s="11"/>
      <c r="B21" s="43" t="s">
        <v>20</v>
      </c>
      <c r="C21" s="39"/>
      <c r="D21" s="8"/>
      <c r="E21" s="17"/>
      <c r="F21" s="40"/>
      <c r="G21" s="24"/>
      <c r="H21" s="18"/>
    </row>
    <row r="22" spans="1:8">
      <c r="A22" s="11"/>
      <c r="B22" s="44" t="s">
        <v>21</v>
      </c>
      <c r="C22" s="39"/>
      <c r="D22" s="8"/>
      <c r="E22" s="17">
        <f>2.85*D4*5</f>
        <v>46318.200000000004</v>
      </c>
      <c r="F22" s="40"/>
      <c r="G22" s="24">
        <f>415.65+150.22+34</f>
        <v>599.87</v>
      </c>
      <c r="H22" s="18">
        <f>E22+F22+G22</f>
        <v>46918.070000000007</v>
      </c>
    </row>
    <row r="23" spans="1:8">
      <c r="A23" s="11"/>
      <c r="B23" s="38" t="s">
        <v>22</v>
      </c>
      <c r="C23" s="39"/>
      <c r="D23" s="8"/>
      <c r="E23" s="17">
        <f>0.37*D4*5</f>
        <v>6013.24</v>
      </c>
      <c r="F23" s="40"/>
      <c r="G23" s="24"/>
      <c r="H23" s="18">
        <f>E23+F23+G23</f>
        <v>6013.24</v>
      </c>
    </row>
    <row r="24" spans="1:8">
      <c r="A24" s="11"/>
      <c r="B24" s="41" t="s">
        <v>23</v>
      </c>
      <c r="C24" s="39"/>
      <c r="D24" s="8"/>
      <c r="E24" s="40">
        <f>0.04*D4*5</f>
        <v>650.08000000000015</v>
      </c>
      <c r="F24" s="40"/>
      <c r="G24" s="24"/>
      <c r="H24" s="18">
        <f>E24+F24+G24</f>
        <v>650.08000000000015</v>
      </c>
    </row>
    <row r="25" spans="1:8">
      <c r="A25" s="11"/>
      <c r="B25" s="45" t="s">
        <v>24</v>
      </c>
      <c r="C25" s="39"/>
      <c r="D25" s="8"/>
      <c r="E25" s="40">
        <f>0.08*D4*5</f>
        <v>1300.1600000000003</v>
      </c>
      <c r="F25" s="40"/>
      <c r="G25" s="24"/>
      <c r="H25" s="18">
        <f>E25+F25+G25</f>
        <v>1300.1600000000003</v>
      </c>
    </row>
    <row r="26" spans="1:8" ht="28.5" customHeight="1" thickBot="1">
      <c r="A26" s="29"/>
      <c r="B26" s="46" t="s">
        <v>25</v>
      </c>
      <c r="C26" s="39"/>
      <c r="D26" s="8"/>
      <c r="E26" s="40"/>
      <c r="F26" s="40"/>
      <c r="G26" s="24"/>
      <c r="H26" s="18"/>
    </row>
    <row r="27" spans="1:8">
      <c r="A27" s="11"/>
      <c r="B27" s="47" t="s">
        <v>26</v>
      </c>
      <c r="C27" s="102"/>
      <c r="D27" s="112"/>
      <c r="E27" s="48"/>
      <c r="F27" s="48"/>
      <c r="G27" s="49"/>
      <c r="H27" s="110">
        <f>E28+F28+G28</f>
        <v>14490.82</v>
      </c>
    </row>
    <row r="28" spans="1:8" ht="17.25" customHeight="1" thickBot="1">
      <c r="A28" s="11"/>
      <c r="B28" s="50" t="s">
        <v>27</v>
      </c>
      <c r="C28" s="104"/>
      <c r="D28" s="113"/>
      <c r="E28" s="51">
        <f>0.83*D4*5</f>
        <v>13489.16</v>
      </c>
      <c r="F28" s="51"/>
      <c r="G28" s="52">
        <f>294.06+362.6+345</f>
        <v>1001.6600000000001</v>
      </c>
      <c r="H28" s="111"/>
    </row>
    <row r="29" spans="1:8" ht="30.75" thickBot="1">
      <c r="A29" s="11"/>
      <c r="B29" s="38" t="s">
        <v>28</v>
      </c>
      <c r="C29" s="39"/>
      <c r="D29" s="8"/>
      <c r="E29" s="40">
        <f>0.22*D4*5</f>
        <v>3575.4400000000005</v>
      </c>
      <c r="F29" s="40"/>
      <c r="G29" s="24">
        <f>167.85+665.14</f>
        <v>832.99</v>
      </c>
      <c r="H29" s="90">
        <f>E29+F29+G29</f>
        <v>4408.43</v>
      </c>
    </row>
    <row r="30" spans="1:8">
      <c r="A30" s="29"/>
      <c r="B30" s="45" t="s">
        <v>29</v>
      </c>
      <c r="C30" s="13"/>
      <c r="D30" s="53"/>
      <c r="E30" s="91">
        <f>0.01*D4*5</f>
        <v>162.52000000000004</v>
      </c>
      <c r="F30" s="48"/>
      <c r="G30" s="49"/>
      <c r="H30" s="54"/>
    </row>
    <row r="31" spans="1:8" ht="15.75" thickBot="1">
      <c r="A31" s="55"/>
      <c r="B31" s="50" t="s">
        <v>30</v>
      </c>
      <c r="C31" s="19"/>
      <c r="D31" s="56"/>
      <c r="E31" s="92"/>
      <c r="F31" s="52"/>
      <c r="G31" s="52"/>
      <c r="H31" s="57">
        <f>E30+F31+G31</f>
        <v>162.52000000000004</v>
      </c>
    </row>
    <row r="32" spans="1:8" ht="29.25" thickBot="1">
      <c r="A32" s="55"/>
      <c r="B32" s="46" t="s">
        <v>31</v>
      </c>
      <c r="C32" s="58"/>
      <c r="D32" s="19"/>
      <c r="E32" s="51"/>
      <c r="F32" s="51"/>
      <c r="G32" s="52"/>
      <c r="H32" s="57"/>
    </row>
    <row r="33" spans="1:10">
      <c r="A33" s="22"/>
      <c r="B33" s="59" t="s">
        <v>32</v>
      </c>
      <c r="C33" s="8"/>
      <c r="D33" s="8"/>
      <c r="E33" s="24">
        <f>0.92*D4*5</f>
        <v>14951.840000000002</v>
      </c>
      <c r="F33" s="24"/>
      <c r="G33" s="52">
        <f>2610+390+50+150</f>
        <v>3200</v>
      </c>
      <c r="H33" s="57">
        <f>E33+F33+G33</f>
        <v>18151.840000000004</v>
      </c>
    </row>
    <row r="34" spans="1:10" ht="30">
      <c r="A34" s="11"/>
      <c r="B34" s="87" t="s">
        <v>33</v>
      </c>
      <c r="C34" s="8"/>
      <c r="D34" s="8"/>
      <c r="E34" s="37">
        <f>0.14*D4*5</f>
        <v>2275.2800000000002</v>
      </c>
      <c r="F34" s="37"/>
      <c r="G34" s="24"/>
      <c r="H34" s="60">
        <f>E34+F34+G34</f>
        <v>2275.2800000000002</v>
      </c>
    </row>
    <row r="35" spans="1:10" ht="15.75" thickBot="1">
      <c r="A35" s="11"/>
      <c r="B35" s="83" t="s">
        <v>52</v>
      </c>
      <c r="C35" s="8"/>
      <c r="D35" s="8"/>
      <c r="E35" s="37">
        <f>0.45*D4*5</f>
        <v>7313.4000000000005</v>
      </c>
      <c r="F35" s="37"/>
      <c r="G35" s="49">
        <f>33+95+60</f>
        <v>188</v>
      </c>
      <c r="H35" s="80">
        <f>G35+F35+E35</f>
        <v>7501.4000000000005</v>
      </c>
    </row>
    <row r="36" spans="1:10" ht="15.75" thickBot="1">
      <c r="A36" s="11"/>
      <c r="B36" s="61" t="s">
        <v>34</v>
      </c>
      <c r="C36" s="62"/>
      <c r="D36" s="8"/>
      <c r="E36" s="37">
        <f>0.01*D4*5</f>
        <v>162.52000000000004</v>
      </c>
      <c r="F36" s="37"/>
      <c r="G36" s="49"/>
      <c r="H36" s="57">
        <f>E36+F36+G36</f>
        <v>162.52000000000004</v>
      </c>
    </row>
    <row r="37" spans="1:10" ht="15.75" thickBot="1">
      <c r="A37" s="25"/>
      <c r="B37" s="63" t="s">
        <v>35</v>
      </c>
      <c r="C37" s="99"/>
      <c r="D37" s="102"/>
      <c r="E37" s="105">
        <f>4.5*D4*5</f>
        <v>73134</v>
      </c>
      <c r="F37" s="93"/>
      <c r="G37" s="93"/>
      <c r="H37" s="96">
        <f>E37</f>
        <v>73134</v>
      </c>
    </row>
    <row r="38" spans="1:10">
      <c r="A38" s="29"/>
      <c r="B38" s="87" t="s">
        <v>36</v>
      </c>
      <c r="C38" s="100"/>
      <c r="D38" s="103"/>
      <c r="E38" s="106"/>
      <c r="F38" s="94"/>
      <c r="G38" s="94"/>
      <c r="H38" s="97"/>
    </row>
    <row r="39" spans="1:10" ht="15.75" thickBot="1">
      <c r="A39" s="11"/>
      <c r="B39" s="64" t="s">
        <v>37</v>
      </c>
      <c r="C39" s="101"/>
      <c r="D39" s="104"/>
      <c r="E39" s="107"/>
      <c r="F39" s="95"/>
      <c r="G39" s="95"/>
      <c r="H39" s="98"/>
    </row>
    <row r="40" spans="1:10" ht="30.75" thickBot="1">
      <c r="A40" s="25"/>
      <c r="B40" s="59" t="s">
        <v>38</v>
      </c>
      <c r="C40" s="8"/>
      <c r="D40" s="8"/>
      <c r="E40" s="65">
        <f>0.03*D4*5</f>
        <v>487.56</v>
      </c>
      <c r="F40" s="66"/>
      <c r="G40" s="24"/>
      <c r="H40" s="81">
        <f>E40+F40+G40</f>
        <v>487.56</v>
      </c>
    </row>
    <row r="41" spans="1:10" ht="45" customHeight="1" thickBot="1">
      <c r="A41" s="22"/>
      <c r="B41" s="67" t="s">
        <v>39</v>
      </c>
      <c r="C41" s="8"/>
      <c r="D41" s="8"/>
      <c r="E41" s="24"/>
      <c r="F41" s="24"/>
      <c r="G41" s="24"/>
      <c r="H41" s="57"/>
    </row>
    <row r="42" spans="1:10" ht="15.75" thickBot="1">
      <c r="A42" s="22"/>
      <c r="B42" s="68" t="s">
        <v>40</v>
      </c>
      <c r="C42" s="8"/>
      <c r="D42" s="8"/>
      <c r="E42" s="24">
        <f>1.15*D4*5</f>
        <v>18689.8</v>
      </c>
      <c r="F42" s="24"/>
      <c r="G42" s="24"/>
      <c r="H42" s="57">
        <f>E42+F42+G42</f>
        <v>18689.8</v>
      </c>
    </row>
    <row r="43" spans="1:10" ht="15.75" thickBot="1">
      <c r="A43" s="69"/>
      <c r="B43" s="68" t="s">
        <v>41</v>
      </c>
      <c r="C43" s="8"/>
      <c r="D43" s="8"/>
      <c r="E43" s="27">
        <f>5*D4*5</f>
        <v>81260</v>
      </c>
      <c r="F43" s="27"/>
      <c r="G43" s="24"/>
      <c r="H43" s="57">
        <f>E43+F43+G43</f>
        <v>81260</v>
      </c>
    </row>
    <row r="44" spans="1:10">
      <c r="A44" s="69"/>
      <c r="B44" s="86" t="s">
        <v>53</v>
      </c>
      <c r="C44" s="8"/>
      <c r="D44" s="8"/>
      <c r="E44" s="27">
        <f>1.21*D4*5</f>
        <v>19664.919999999998</v>
      </c>
      <c r="F44" s="27"/>
      <c r="G44" s="24"/>
      <c r="H44" s="57">
        <f>E44</f>
        <v>19664.919999999998</v>
      </c>
    </row>
    <row r="45" spans="1:10" ht="24.75" customHeight="1">
      <c r="A45" s="25"/>
      <c r="B45" s="70" t="s">
        <v>42</v>
      </c>
      <c r="C45" s="8"/>
      <c r="D45" s="8"/>
      <c r="E45" s="71">
        <f>SUM(E8:E44)</f>
        <v>386960.11999999994</v>
      </c>
      <c r="F45" s="66"/>
      <c r="G45" s="66">
        <f>SUM(G8:G44)</f>
        <v>6487.5199999999995</v>
      </c>
      <c r="H45" s="66">
        <f>SUM(H8:H44)</f>
        <v>390034.71999999991</v>
      </c>
      <c r="I45" s="72"/>
      <c r="J45" s="72"/>
    </row>
    <row r="46" spans="1:10" ht="27" customHeight="1">
      <c r="A46" s="25"/>
      <c r="B46" s="73" t="s">
        <v>43</v>
      </c>
      <c r="C46" s="8"/>
      <c r="D46" s="8"/>
      <c r="E46" s="71"/>
      <c r="F46" s="66"/>
      <c r="G46" s="66"/>
      <c r="H46" s="74">
        <f>H45-E45</f>
        <v>3074.5999999999767</v>
      </c>
      <c r="J46" s="72"/>
    </row>
    <row r="47" spans="1:10" ht="21" customHeight="1">
      <c r="A47" s="25"/>
      <c r="B47" s="26" t="s">
        <v>44</v>
      </c>
      <c r="C47" s="8"/>
      <c r="D47" s="8"/>
      <c r="E47" s="9"/>
      <c r="F47" s="24"/>
      <c r="G47" s="24"/>
      <c r="H47" s="88">
        <v>43654.75</v>
      </c>
      <c r="J47" s="72"/>
    </row>
    <row r="49" spans="2:8">
      <c r="B49" t="s">
        <v>55</v>
      </c>
      <c r="E49" s="76"/>
      <c r="F49" s="72"/>
      <c r="H49" s="75"/>
    </row>
    <row r="50" spans="2:8">
      <c r="H50" s="75"/>
    </row>
  </sheetData>
  <mergeCells count="12">
    <mergeCell ref="B1:H1"/>
    <mergeCell ref="B2:H2"/>
    <mergeCell ref="C27:C28"/>
    <mergeCell ref="H27:H28"/>
    <mergeCell ref="D27:D28"/>
    <mergeCell ref="E30:E31"/>
    <mergeCell ref="G37:G39"/>
    <mergeCell ref="H37:H39"/>
    <mergeCell ref="C37:C39"/>
    <mergeCell ref="D37:D39"/>
    <mergeCell ref="F37:F39"/>
    <mergeCell ref="E37:E39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2020-04-08T06:17:47Z</dcterms:modified>
</cp:coreProperties>
</file>