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</sheets>
  <calcPr calcId="124519" concurrentCalc="0"/>
</workbook>
</file>

<file path=xl/calcChain.xml><?xml version="1.0" encoding="utf-8"?>
<calcChain xmlns="http://schemas.openxmlformats.org/spreadsheetml/2006/main">
  <c r="E8" i="1"/>
  <c r="H8"/>
  <c r="E9"/>
  <c r="H9"/>
  <c r="E10"/>
  <c r="H10"/>
  <c r="E12"/>
  <c r="H12"/>
  <c r="E15"/>
  <c r="H15"/>
  <c r="G16"/>
  <c r="H16"/>
  <c r="E19"/>
  <c r="H19"/>
  <c r="E20"/>
  <c r="H20"/>
  <c r="E21"/>
  <c r="H21"/>
  <c r="E22"/>
  <c r="H22"/>
  <c r="G24"/>
  <c r="E25"/>
  <c r="H24"/>
  <c r="E26"/>
  <c r="H26"/>
  <c r="E27"/>
  <c r="H28"/>
  <c r="E31"/>
  <c r="G31"/>
  <c r="H31"/>
  <c r="E32"/>
  <c r="H32"/>
  <c r="E33"/>
  <c r="H33"/>
  <c r="E34"/>
  <c r="H34"/>
  <c r="E37"/>
  <c r="H37"/>
  <c r="E39"/>
  <c r="H39"/>
  <c r="E40"/>
  <c r="H40"/>
  <c r="E41"/>
  <c r="H41" s="1"/>
  <c r="E4"/>
  <c r="H46"/>
  <c r="H45"/>
  <c r="G45"/>
  <c r="F45"/>
  <c r="E45"/>
  <c r="E44"/>
  <c r="E43"/>
</calcChain>
</file>

<file path=xl/sharedStrings.xml><?xml version="1.0" encoding="utf-8"?>
<sst xmlns="http://schemas.openxmlformats.org/spreadsheetml/2006/main" count="57" uniqueCount="57">
  <si>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</si>
  <si>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</si>
  <si>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</si>
  <si>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</si>
  <si>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</si>
  <si>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</si>
  <si>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</si>
  <si>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</si>
  <si>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</si>
  <si>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</si>
  <si>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</si>
  <si>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</si>
  <si>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</si>
  <si>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1.2. Обслуживание теплового узла</t>
  </si>
  <si>
    <t>Работы, выполняемые в целях надлежащего содержания систем теплоснабжения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</si>
  <si>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</si>
  <si>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</si>
  <si>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</si>
  <si>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</si>
  <si>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</si>
  <si>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</si>
  <si>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</si>
  <si>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</si>
  <si>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</si>
  <si>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</si>
  <si>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</si>
  <si>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</si>
  <si>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</si>
  <si>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</si>
  <si>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</si>
  <si>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</si>
  <si>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</si>
  <si>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</si>
  <si>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</si>
  <si>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</si>
  <si>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</si>
  <si>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</si>
  <si>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</si>
  <si>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</si>
  <si>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</si>
  <si>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</si>
  <si>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</si>
  <si>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</si>
  <si>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</si>
  <si>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        6. Дополнительные работы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</si>
  <si>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</si>
  <si>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</si>
  <si>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</si>
  <si>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</si>
  <si>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</si>
  <si>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t>Стоимость выполненных работ по текущему ремонту и содержанию жилого дома № 7                                  по ул. Гоголя за период с 01.07.2019 по 31.12.2019 г.г. (6 месяцев)</t>
  </si>
  <si>
    <t>Стоимость  за 1 кв.м общей площади руб. 22,59</t>
  </si>
  <si>
    <t>6.1. Герметизация швов примыкания вентиляционных шахт и кровли</t>
  </si>
  <si>
    <t xml:space="preserve">6.2. Переустройство контейнерной площадки </t>
  </si>
  <si>
    <t>Приложение № 1 к Договору управления от 15.06.2019 г.</t>
  </si>
  <si>
    <t>Смена ламп люминисцентных (Акт от 28.11.2019г.,акт от 30.10.2019 г.)</t>
  </si>
  <si>
    <t xml:space="preserve">Составила:инженер  ООО"Континент" :Каминская Н.И. 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</si>
</sst>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right"/>
    </xf>
    <xf numFmtId="0" fontId="5" fillId="2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/>
    <xf numFmtId="2" fontId="2" fillId="0" borderId="3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wrapText="1"/>
    </xf>
    <xf numFmtId="2" fontId="2" fillId="0" borderId="4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right" vertical="top"/>
    </xf>
    <xf numFmtId="49" fontId="4" fillId="0" borderId="1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6" fillId="3" borderId="1" xfId="0" applyNumberFormat="1" applyFont="1" applyFill="1" applyBorder="1" applyAlignment="1" applyProtection="1"/>
    <xf numFmtId="2" fontId="4" fillId="3" borderId="4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top"/>
    </xf>
    <xf numFmtId="0" fontId="7" fillId="0" borderId="7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8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right"/>
    </xf>
    <xf numFmtId="2" fontId="2" fillId="0" borderId="9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0" fontId="5" fillId="0" borderId="1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/>
    <xf numFmtId="2" fontId="2" fillId="3" borderId="4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7" fillId="0" borderId="12" xfId="0" applyNumberFormat="1" applyFont="1" applyFill="1" applyBorder="1" applyAlignment="1" applyProtection="1">
      <alignment horizontal="center" vertical="top" wrapText="1"/>
    </xf>
    <xf numFmtId="0" fontId="5" fillId="0" borderId="13" xfId="0" applyNumberFormat="1" applyFont="1" applyFill="1" applyBorder="1" applyAlignment="1" applyProtection="1">
      <alignment vertical="top" wrapText="1"/>
    </xf>
    <xf numFmtId="2" fontId="2" fillId="3" borderId="9" xfId="0" applyNumberFormat="1" applyFont="1" applyFill="1" applyBorder="1" applyAlignment="1" applyProtection="1"/>
    <xf numFmtId="2" fontId="2" fillId="3" borderId="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vertical="top" wrapText="1"/>
    </xf>
    <xf numFmtId="2" fontId="2" fillId="3" borderId="15" xfId="0" applyNumberFormat="1" applyFont="1" applyFill="1" applyBorder="1" applyAlignment="1" applyProtection="1"/>
    <xf numFmtId="2" fontId="2" fillId="3" borderId="5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2" fontId="2" fillId="0" borderId="16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wrapText="1"/>
    </xf>
    <xf numFmtId="2" fontId="2" fillId="0" borderId="5" xfId="0" applyNumberFormat="1" applyFont="1" applyFill="1" applyBorder="1" applyAlignment="1" applyProtection="1">
      <alignment horizontal="right"/>
    </xf>
    <xf numFmtId="0" fontId="5" fillId="0" borderId="18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/>
    </xf>
    <xf numFmtId="0" fontId="7" fillId="0" borderId="19" xfId="0" applyNumberFormat="1" applyFont="1" applyFill="1" applyBorder="1" applyAlignment="1" applyProtection="1">
      <alignment horizontal="center" wrapText="1"/>
    </xf>
    <xf numFmtId="0" fontId="5" fillId="0" borderId="21" xfId="0" applyNumberFormat="1" applyFont="1" applyFill="1" applyBorder="1" applyAlignment="1" applyProtection="1">
      <alignment wrapText="1"/>
    </xf>
    <xf numFmtId="0" fontId="5" fillId="0" borderId="14" xfId="0" applyNumberFormat="1" applyFont="1" applyFill="1" applyBorder="1" applyAlignment="1" applyProtection="1">
      <alignment wrapText="1"/>
    </xf>
    <xf numFmtId="2" fontId="6" fillId="0" borderId="1" xfId="0" applyNumberFormat="1" applyFont="1" applyFill="1" applyBorder="1" applyAlignment="1" applyProtection="1"/>
    <xf numFmtId="2" fontId="4" fillId="3" borderId="1" xfId="0" applyNumberFormat="1" applyFont="1" applyFill="1" applyBorder="1" applyAlignment="1" applyProtection="1"/>
    <xf numFmtId="0" fontId="7" fillId="0" borderId="10" xfId="0" applyNumberFormat="1" applyFont="1" applyFill="1" applyBorder="1" applyAlignment="1" applyProtection="1">
      <alignment horizontal="center" wrapText="1"/>
    </xf>
    <xf numFmtId="0" fontId="5" fillId="0" borderId="1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wrapText="1"/>
    </xf>
    <xf numFmtId="2" fontId="4" fillId="3" borderId="23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9" fillId="0" borderId="0" xfId="0" applyFont="1"/>
    <xf numFmtId="4" fontId="10" fillId="0" borderId="24" xfId="0" applyNumberFormat="1" applyFont="1" applyBorder="1"/>
    <xf numFmtId="2" fontId="0" fillId="0" borderId="0" xfId="0" applyNumberFormat="1"/>
    <xf numFmtId="0" fontId="10" fillId="0" borderId="1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13" fillId="0" borderId="11" xfId="0" applyNumberFormat="1" applyFont="1" applyFill="1" applyBorder="1" applyAlignment="1" applyProtection="1">
      <alignment vertical="top" wrapText="1"/>
    </xf>
    <xf numFmtId="2" fontId="2" fillId="0" borderId="1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alignment horizontal="center"/>
    </xf>
    <xf numFmtId="2" fontId="2" fillId="3" borderId="5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alignment horizontal="center"/>
    </xf>
    <xf numFmtId="2" fontId="4" fillId="3" borderId="16" xfId="0" applyNumberFormat="1" applyFont="1" applyFill="1" applyBorder="1" applyAlignment="1" applyProtection="1">
      <alignment horizontal="center"/>
    </xf>
    <xf numFmtId="2" fontId="4" fillId="3" borderId="5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2" fontId="2" fillId="0" borderId="5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right"/>
    </xf>
    <xf numFmtId="2" fontId="6" fillId="0" borderId="16" xfId="0" applyNumberFormat="1" applyFont="1" applyFill="1" applyBorder="1" applyAlignment="1" applyProtection="1">
      <alignment horizontal="right"/>
    </xf>
    <xf numFmtId="2" fontId="6" fillId="0" borderId="5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topLeftCell="A40" zoomScale="125" zoomScaleNormal="125" workbookViewId="0">
      <selection activeCell="B49" sqref="B49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23.25" customHeight="1">
      <c r="B1" s="87" t="s">
        <v>54</v>
      </c>
      <c r="C1" s="87"/>
      <c r="D1" s="87"/>
      <c r="E1" s="87"/>
      <c r="F1" s="87"/>
      <c r="G1" s="87"/>
      <c r="H1" s="87"/>
    </row>
    <row r="2" spans="1:10" ht="38.25" customHeight="1">
      <c r="B2" s="88" t="s">
        <v>50</v>
      </c>
      <c r="C2" s="88"/>
      <c r="D2" s="88"/>
      <c r="E2" s="88"/>
      <c r="F2" s="88"/>
      <c r="G2" s="88"/>
      <c r="H2" s="88"/>
      <c r="I2" s="1"/>
      <c r="J2" s="1"/>
    </row>
    <row r="3" spans="1:10" ht="125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83" t="s">
        <v>49</v>
      </c>
      <c r="G3" s="2" t="s">
        <v>5</v>
      </c>
      <c r="H3" s="83" t="s">
        <v>48</v>
      </c>
    </row>
    <row r="4" spans="1:10" ht="27.75" customHeight="1">
      <c r="A4" s="2"/>
      <c r="B4" s="81" t="s">
        <v>51</v>
      </c>
      <c r="C4" s="81" t="s">
        <v>6</v>
      </c>
      <c r="D4" s="82">
        <v>3254.29</v>
      </c>
      <c r="E4" s="4">
        <f>D4*22.59*6</f>
        <v>441086.46659999999</v>
      </c>
      <c r="F4" s="5"/>
      <c r="G4" s="5"/>
      <c r="H4" s="5"/>
    </row>
    <row r="5" spans="1:10" ht="40.5" customHeight="1">
      <c r="A5" s="6" t="s">
        <v>7</v>
      </c>
      <c r="B5" s="7" t="s">
        <v>8</v>
      </c>
      <c r="C5" s="8"/>
      <c r="D5" s="8"/>
      <c r="E5" s="9"/>
      <c r="F5" s="9"/>
      <c r="G5" s="9"/>
      <c r="H5" s="9"/>
    </row>
    <row r="6" spans="1:10" ht="31.5" customHeight="1">
      <c r="A6" s="10">
        <v>1</v>
      </c>
      <c r="B6" s="7" t="s">
        <v>9</v>
      </c>
      <c r="C6" s="8"/>
      <c r="D6" s="8"/>
      <c r="E6" s="9"/>
      <c r="F6" s="9"/>
      <c r="G6" s="9"/>
      <c r="H6" s="9"/>
    </row>
    <row r="7" spans="1:10">
      <c r="A7" s="11"/>
      <c r="B7" s="12" t="s">
        <v>10</v>
      </c>
      <c r="C7" s="13"/>
      <c r="D7" s="13"/>
      <c r="E7" s="14"/>
      <c r="F7" s="14"/>
      <c r="G7" s="14"/>
      <c r="H7" s="15"/>
    </row>
    <row r="8" spans="1:10">
      <c r="A8" s="11"/>
      <c r="B8" s="16" t="s">
        <v>11</v>
      </c>
      <c r="C8" s="8"/>
      <c r="D8" s="8"/>
      <c r="E8" s="17">
        <f>2.3*D4*6</f>
        <v>44909.201999999997</v>
      </c>
      <c r="F8" s="17"/>
      <c r="G8" s="9"/>
      <c r="H8" s="18">
        <f>E8+F8+G8</f>
        <v>44909.201999999997</v>
      </c>
    </row>
    <row r="9" spans="1:10">
      <c r="A9" s="11"/>
      <c r="B9" s="16" t="s">
        <v>12</v>
      </c>
      <c r="C9" s="19"/>
      <c r="D9" s="19"/>
      <c r="E9" s="20">
        <f>0.17*D4*6</f>
        <v>3319.3758000000007</v>
      </c>
      <c r="F9" s="20"/>
      <c r="G9" s="20"/>
      <c r="H9" s="18">
        <f>E9+F9+G9</f>
        <v>3319.3758000000007</v>
      </c>
    </row>
    <row r="10" spans="1:10" ht="18.75" customHeight="1" thickBot="1">
      <c r="A10" s="21"/>
      <c r="B10" s="16" t="s">
        <v>13</v>
      </c>
      <c r="C10" s="8"/>
      <c r="D10" s="8"/>
      <c r="E10" s="9">
        <f>0.93*D4*6</f>
        <v>18158.938200000001</v>
      </c>
      <c r="F10" s="9"/>
      <c r="G10" s="9"/>
      <c r="H10" s="18">
        <f>E10+F10+G10</f>
        <v>18158.938200000001</v>
      </c>
    </row>
    <row r="11" spans="1:10" ht="26.25" customHeight="1">
      <c r="A11" s="22">
        <v>2</v>
      </c>
      <c r="B11" s="23" t="s">
        <v>14</v>
      </c>
      <c r="C11" s="8"/>
      <c r="D11" s="8"/>
      <c r="E11" s="24"/>
      <c r="F11" s="24"/>
      <c r="G11" s="24"/>
      <c r="H11" s="18"/>
    </row>
    <row r="12" spans="1:10">
      <c r="A12" s="25"/>
      <c r="B12" s="8" t="s">
        <v>15</v>
      </c>
      <c r="C12" s="26"/>
      <c r="D12" s="26"/>
      <c r="E12" s="27">
        <f>0.72*D4*6</f>
        <v>14058.532800000001</v>
      </c>
      <c r="F12" s="27"/>
      <c r="G12" s="28"/>
      <c r="H12" s="18">
        <f>E12+F12+G12</f>
        <v>14058.532800000001</v>
      </c>
    </row>
    <row r="13" spans="1:10" ht="30.75" customHeight="1">
      <c r="A13" s="29"/>
      <c r="B13" s="30" t="s">
        <v>16</v>
      </c>
      <c r="C13" s="8"/>
      <c r="D13" s="13"/>
      <c r="E13" s="14"/>
      <c r="F13" s="24"/>
      <c r="G13" s="24"/>
      <c r="H13" s="18"/>
    </row>
    <row r="14" spans="1:10" s="31" customFormat="1" ht="16.5" customHeight="1">
      <c r="A14" s="22"/>
      <c r="B14" s="32" t="s">
        <v>17</v>
      </c>
      <c r="C14" s="33"/>
      <c r="D14" s="34"/>
      <c r="E14" s="35"/>
      <c r="F14" s="36"/>
      <c r="G14" s="37"/>
      <c r="H14" s="18"/>
    </row>
    <row r="15" spans="1:10" ht="15.75" thickBot="1">
      <c r="A15" s="11"/>
      <c r="B15" s="38" t="s">
        <v>18</v>
      </c>
      <c r="C15" s="39"/>
      <c r="D15" s="8"/>
      <c r="E15" s="40">
        <f>0.08*D4*6</f>
        <v>1562.0592000000001</v>
      </c>
      <c r="F15" s="40"/>
      <c r="G15" s="24"/>
      <c r="H15" s="18">
        <f>E15+F15+G15</f>
        <v>1562.0592000000001</v>
      </c>
    </row>
    <row r="16" spans="1:10" ht="30.75" thickBot="1">
      <c r="A16" s="11"/>
      <c r="B16" s="85" t="s">
        <v>55</v>
      </c>
      <c r="C16" s="39"/>
      <c r="D16" s="8"/>
      <c r="E16" s="40"/>
      <c r="F16" s="40">
        <v>378.37</v>
      </c>
      <c r="G16" s="24">
        <f>192+162+94</f>
        <v>448</v>
      </c>
      <c r="H16" s="86">
        <f>F16+G16</f>
        <v>826.37</v>
      </c>
    </row>
    <row r="17" spans="1:8" ht="29.25" thickBot="1">
      <c r="A17" s="11"/>
      <c r="B17" s="42" t="s">
        <v>19</v>
      </c>
      <c r="C17" s="39"/>
      <c r="D17" s="8"/>
      <c r="E17" s="17"/>
      <c r="F17" s="40"/>
      <c r="G17" s="24"/>
      <c r="H17" s="18"/>
    </row>
    <row r="18" spans="1:8" ht="28.5">
      <c r="A18" s="11"/>
      <c r="B18" s="43" t="s">
        <v>20</v>
      </c>
      <c r="C18" s="39"/>
      <c r="D18" s="8"/>
      <c r="E18" s="17"/>
      <c r="F18" s="40"/>
      <c r="G18" s="24"/>
      <c r="H18" s="18"/>
    </row>
    <row r="19" spans="1:8">
      <c r="A19" s="11"/>
      <c r="B19" s="44" t="s">
        <v>21</v>
      </c>
      <c r="C19" s="39"/>
      <c r="D19" s="8"/>
      <c r="E19" s="17">
        <f>2.47*D4*6</f>
        <v>48228.577799999999</v>
      </c>
      <c r="F19" s="40"/>
      <c r="G19" s="24"/>
      <c r="H19" s="18">
        <f>E19+F19+G19</f>
        <v>48228.577799999999</v>
      </c>
    </row>
    <row r="20" spans="1:8">
      <c r="A20" s="11"/>
      <c r="B20" s="38" t="s">
        <v>22</v>
      </c>
      <c r="C20" s="39"/>
      <c r="D20" s="8"/>
      <c r="E20" s="17">
        <f>0.3*D4*6</f>
        <v>5857.7219999999998</v>
      </c>
      <c r="F20" s="40"/>
      <c r="G20" s="24"/>
      <c r="H20" s="18">
        <f>E20+F20+G20</f>
        <v>5857.7219999999998</v>
      </c>
    </row>
    <row r="21" spans="1:8">
      <c r="A21" s="11"/>
      <c r="B21" s="41" t="s">
        <v>23</v>
      </c>
      <c r="C21" s="39"/>
      <c r="D21" s="8"/>
      <c r="E21" s="40">
        <f>0.03*D4*6</f>
        <v>585.7722</v>
      </c>
      <c r="F21" s="40"/>
      <c r="G21" s="24"/>
      <c r="H21" s="18">
        <f>E21+F21+G21</f>
        <v>585.7722</v>
      </c>
    </row>
    <row r="22" spans="1:8">
      <c r="A22" s="11"/>
      <c r="B22" s="45" t="s">
        <v>24</v>
      </c>
      <c r="C22" s="39"/>
      <c r="D22" s="8"/>
      <c r="E22" s="40">
        <f>0.09*D4*6</f>
        <v>1757.3166000000001</v>
      </c>
      <c r="F22" s="40"/>
      <c r="G22" s="24"/>
      <c r="H22" s="18">
        <f>E22+F22+G22</f>
        <v>1757.3166000000001</v>
      </c>
    </row>
    <row r="23" spans="1:8" ht="28.5" customHeight="1" thickBot="1">
      <c r="A23" s="29"/>
      <c r="B23" s="46" t="s">
        <v>25</v>
      </c>
      <c r="C23" s="39"/>
      <c r="D23" s="8"/>
      <c r="E23" s="40"/>
      <c r="F23" s="40"/>
      <c r="G23" s="24"/>
      <c r="H23" s="18"/>
    </row>
    <row r="24" spans="1:8">
      <c r="A24" s="11"/>
      <c r="B24" s="47" t="s">
        <v>26</v>
      </c>
      <c r="C24" s="89"/>
      <c r="D24" s="93"/>
      <c r="E24" s="48"/>
      <c r="F24" s="48"/>
      <c r="G24" s="95">
        <f>84+232+95+162+37.5+25+362.6</f>
        <v>998.1</v>
      </c>
      <c r="H24" s="91">
        <f>G24+E25+F24</f>
        <v>28334.135999999995</v>
      </c>
    </row>
    <row r="25" spans="1:8" ht="17.25" customHeight="1" thickBot="1">
      <c r="A25" s="11"/>
      <c r="B25" s="50" t="s">
        <v>27</v>
      </c>
      <c r="C25" s="90"/>
      <c r="D25" s="94"/>
      <c r="E25" s="51">
        <f>1.4*D4*6</f>
        <v>27336.035999999996</v>
      </c>
      <c r="F25" s="51"/>
      <c r="G25" s="96"/>
      <c r="H25" s="92"/>
    </row>
    <row r="26" spans="1:8" ht="30.75" thickBot="1">
      <c r="A26" s="11"/>
      <c r="B26" s="38" t="s">
        <v>28</v>
      </c>
      <c r="C26" s="39"/>
      <c r="D26" s="8"/>
      <c r="E26" s="40">
        <f>0.28*D4*6</f>
        <v>5467.2072000000007</v>
      </c>
      <c r="F26" s="40"/>
      <c r="G26" s="24"/>
      <c r="H26" s="86">
        <f>E26+F26+G26</f>
        <v>5467.2072000000007</v>
      </c>
    </row>
    <row r="27" spans="1:8">
      <c r="A27" s="29"/>
      <c r="B27" s="45" t="s">
        <v>29</v>
      </c>
      <c r="C27" s="13"/>
      <c r="D27" s="53"/>
      <c r="E27" s="95">
        <f>0.02*D4*6</f>
        <v>390.51480000000004</v>
      </c>
      <c r="F27" s="48"/>
      <c r="G27" s="49"/>
      <c r="H27" s="54"/>
    </row>
    <row r="28" spans="1:8" ht="15.75" thickBot="1">
      <c r="A28" s="55"/>
      <c r="B28" s="50" t="s">
        <v>30</v>
      </c>
      <c r="C28" s="19"/>
      <c r="D28" s="56"/>
      <c r="E28" s="96"/>
      <c r="F28" s="52"/>
      <c r="G28" s="52"/>
      <c r="H28" s="57">
        <f>E27+F28+G28</f>
        <v>390.51480000000004</v>
      </c>
    </row>
    <row r="29" spans="1:8" ht="16.5" thickBot="1">
      <c r="A29" s="55"/>
      <c r="B29" s="78"/>
      <c r="C29" s="58"/>
      <c r="D29" s="56"/>
      <c r="E29" s="51"/>
      <c r="F29" s="51"/>
      <c r="G29" s="52"/>
      <c r="H29" s="57"/>
    </row>
    <row r="30" spans="1:8" ht="29.25" thickBot="1">
      <c r="A30" s="55"/>
      <c r="B30" s="46" t="s">
        <v>31</v>
      </c>
      <c r="C30" s="58"/>
      <c r="D30" s="19"/>
      <c r="E30" s="51"/>
      <c r="F30" s="51"/>
      <c r="G30" s="52"/>
      <c r="H30" s="57"/>
    </row>
    <row r="31" spans="1:8">
      <c r="A31" s="22"/>
      <c r="B31" s="59" t="s">
        <v>32</v>
      </c>
      <c r="C31" s="8"/>
      <c r="D31" s="8"/>
      <c r="E31" s="24">
        <f>1.17*D4*6</f>
        <v>22845.1158</v>
      </c>
      <c r="F31" s="24"/>
      <c r="G31" s="24">
        <f>232+33+95</f>
        <v>360</v>
      </c>
      <c r="H31" s="57">
        <f>E31+F31+G31</f>
        <v>23205.1158</v>
      </c>
    </row>
    <row r="32" spans="1:8" ht="30">
      <c r="A32" s="11"/>
      <c r="B32" s="59" t="s">
        <v>33</v>
      </c>
      <c r="C32" s="8"/>
      <c r="D32" s="8"/>
      <c r="E32" s="37">
        <f>0.12*D4*6</f>
        <v>2343.0888</v>
      </c>
      <c r="F32" s="37"/>
      <c r="G32" s="24"/>
      <c r="H32" s="60">
        <f>E32+F32+G32</f>
        <v>2343.0888</v>
      </c>
    </row>
    <row r="33" spans="1:11" ht="15.75" thickBot="1">
      <c r="A33" s="11"/>
      <c r="B33" s="61" t="s">
        <v>34</v>
      </c>
      <c r="C33" s="62"/>
      <c r="D33" s="8"/>
      <c r="E33" s="37">
        <f>0.01*D4*6</f>
        <v>195.25740000000002</v>
      </c>
      <c r="F33" s="37"/>
      <c r="G33" s="49"/>
      <c r="H33" s="57">
        <f>E33+F33+G33</f>
        <v>195.25740000000002</v>
      </c>
    </row>
    <row r="34" spans="1:11" ht="15.75" thickBot="1">
      <c r="A34" s="25"/>
      <c r="B34" s="63" t="s">
        <v>35</v>
      </c>
      <c r="C34" s="103"/>
      <c r="D34" s="89"/>
      <c r="E34" s="107">
        <f>4.42*D4*6</f>
        <v>86303.770799999998</v>
      </c>
      <c r="F34" s="97"/>
      <c r="G34" s="97"/>
      <c r="H34" s="100">
        <f>E34</f>
        <v>86303.770799999998</v>
      </c>
    </row>
    <row r="35" spans="1:11">
      <c r="A35" s="29"/>
      <c r="B35" s="64" t="s">
        <v>36</v>
      </c>
      <c r="C35" s="104"/>
      <c r="D35" s="106"/>
      <c r="E35" s="108"/>
      <c r="F35" s="98"/>
      <c r="G35" s="98"/>
      <c r="H35" s="101"/>
    </row>
    <row r="36" spans="1:11">
      <c r="A36" s="11"/>
      <c r="B36" s="65" t="s">
        <v>37</v>
      </c>
      <c r="C36" s="105"/>
      <c r="D36" s="90"/>
      <c r="E36" s="109"/>
      <c r="F36" s="99"/>
      <c r="G36" s="99"/>
      <c r="H36" s="102"/>
    </row>
    <row r="37" spans="1:11" ht="30.75" thickBot="1">
      <c r="A37" s="25"/>
      <c r="B37" s="59" t="s">
        <v>38</v>
      </c>
      <c r="C37" s="8"/>
      <c r="D37" s="8"/>
      <c r="E37" s="66">
        <f>0.01*D4*6</f>
        <v>195.25740000000002</v>
      </c>
      <c r="F37" s="67"/>
      <c r="G37" s="24"/>
      <c r="H37" s="57">
        <f>E37+F37+G37</f>
        <v>195.25740000000002</v>
      </c>
    </row>
    <row r="38" spans="1:11" ht="45" customHeight="1" thickBot="1">
      <c r="A38" s="22"/>
      <c r="B38" s="68" t="s">
        <v>39</v>
      </c>
      <c r="C38" s="8"/>
      <c r="D38" s="8"/>
      <c r="E38" s="24"/>
      <c r="F38" s="24"/>
      <c r="G38" s="24"/>
      <c r="H38" s="57"/>
    </row>
    <row r="39" spans="1:11">
      <c r="A39" s="22"/>
      <c r="B39" s="69" t="s">
        <v>40</v>
      </c>
      <c r="C39" s="8"/>
      <c r="D39" s="8"/>
      <c r="E39" s="24">
        <f>1.5*D4*6</f>
        <v>29288.609999999997</v>
      </c>
      <c r="F39" s="24"/>
      <c r="G39" s="24"/>
      <c r="H39" s="57">
        <f>E39+F39+G39</f>
        <v>29288.609999999997</v>
      </c>
    </row>
    <row r="40" spans="1:11">
      <c r="A40" s="70"/>
      <c r="B40" s="69" t="s">
        <v>41</v>
      </c>
      <c r="C40" s="8"/>
      <c r="D40" s="8"/>
      <c r="E40" s="66">
        <f>0.4*D4*6</f>
        <v>7810.2960000000003</v>
      </c>
      <c r="F40" s="67"/>
      <c r="G40" s="24"/>
      <c r="H40" s="57">
        <f>E40+F40+G40</f>
        <v>7810.2960000000003</v>
      </c>
      <c r="K40" t="s">
        <v>42</v>
      </c>
    </row>
    <row r="41" spans="1:11">
      <c r="A41" s="70"/>
      <c r="B41" s="69" t="s">
        <v>43</v>
      </c>
      <c r="C41" s="8"/>
      <c r="D41" s="8"/>
      <c r="E41" s="27">
        <f>4.5*D4*6</f>
        <v>87865.83</v>
      </c>
      <c r="F41" s="27"/>
      <c r="G41" s="24"/>
      <c r="H41" s="57">
        <f>E41+F41+G41</f>
        <v>87865.83</v>
      </c>
    </row>
    <row r="42" spans="1:11">
      <c r="A42" s="70"/>
      <c r="B42" s="71" t="s">
        <v>44</v>
      </c>
      <c r="C42" s="8"/>
      <c r="D42" s="8"/>
      <c r="E42" s="27"/>
      <c r="F42" s="27"/>
      <c r="G42" s="24"/>
      <c r="H42" s="57"/>
    </row>
    <row r="43" spans="1:11">
      <c r="A43" s="70"/>
      <c r="B43" s="84" t="s">
        <v>52</v>
      </c>
      <c r="C43" s="8"/>
      <c r="D43" s="8"/>
      <c r="E43" s="27">
        <f>0.38*D4*6</f>
        <v>7419.7812000000004</v>
      </c>
      <c r="F43" s="27"/>
      <c r="G43" s="24"/>
      <c r="H43" s="60">
        <v>0</v>
      </c>
      <c r="J43" s="80"/>
    </row>
    <row r="44" spans="1:11">
      <c r="A44" s="70"/>
      <c r="B44" s="84" t="s">
        <v>53</v>
      </c>
      <c r="C44" s="8"/>
      <c r="D44" s="8"/>
      <c r="E44" s="27">
        <f>1.29*D4*6</f>
        <v>25188.204599999997</v>
      </c>
      <c r="F44" s="27"/>
      <c r="G44" s="24"/>
      <c r="H44" s="57">
        <v>0</v>
      </c>
    </row>
    <row r="45" spans="1:11" ht="24.75" customHeight="1">
      <c r="A45" s="25"/>
      <c r="B45" s="72" t="s">
        <v>45</v>
      </c>
      <c r="C45" s="8"/>
      <c r="D45" s="8"/>
      <c r="E45" s="73">
        <f>SUM(E8:E44)</f>
        <v>441086.46659999999</v>
      </c>
      <c r="F45" s="67">
        <f>SUM(F8:F44)</f>
        <v>378.37</v>
      </c>
      <c r="G45" s="67">
        <f>SUM(G8:G44)</f>
        <v>1806.1</v>
      </c>
      <c r="H45" s="67">
        <f>SUM(H8:H44)</f>
        <v>410662.95079999999</v>
      </c>
      <c r="I45" s="74"/>
      <c r="J45" s="74"/>
    </row>
    <row r="46" spans="1:11" ht="27" customHeight="1">
      <c r="A46" s="25"/>
      <c r="B46" s="75" t="s">
        <v>46</v>
      </c>
      <c r="C46" s="8"/>
      <c r="D46" s="8"/>
      <c r="E46" s="73"/>
      <c r="F46" s="67"/>
      <c r="G46" s="67"/>
      <c r="H46" s="76">
        <f>H45-E45</f>
        <v>-30423.515799999994</v>
      </c>
      <c r="J46" s="74"/>
    </row>
    <row r="47" spans="1:11" ht="21" customHeight="1">
      <c r="A47" s="25"/>
      <c r="B47" s="26" t="s">
        <v>47</v>
      </c>
      <c r="C47" s="8"/>
      <c r="D47" s="8"/>
      <c r="E47" s="9"/>
      <c r="F47" s="24"/>
      <c r="G47" s="24"/>
      <c r="H47" s="79">
        <v>32011.38</v>
      </c>
      <c r="J47" s="74"/>
    </row>
    <row r="49" spans="2:8">
      <c r="B49" t="s">
        <v>56</v>
      </c>
      <c r="E49" s="80"/>
      <c r="F49" s="74"/>
      <c r="H49" s="77"/>
    </row>
    <row r="50" spans="2:8">
      <c r="H50" s="77"/>
    </row>
  </sheetData>
  <mergeCells count="13">
    <mergeCell ref="E27:E28"/>
    <mergeCell ref="G24:G25"/>
    <mergeCell ref="G34:G36"/>
    <mergeCell ref="H34:H36"/>
    <mergeCell ref="C34:C36"/>
    <mergeCell ref="D34:D36"/>
    <mergeCell ref="F34:F36"/>
    <mergeCell ref="E34:E36"/>
    <mergeCell ref="B1:H1"/>
    <mergeCell ref="B2:H2"/>
    <mergeCell ref="C24:C25"/>
    <mergeCell ref="H24:H25"/>
    <mergeCell ref="D24:D25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(5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2020-04-08T06:17:31Z</dcterms:modified>
</cp:coreProperties>
</file>