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6" i="1"/>
  <c r="H44"/>
  <c r="H38"/>
  <c r="F44"/>
  <c r="G44"/>
  <c r="G10"/>
  <c r="H31"/>
  <c r="H10"/>
  <c r="E18"/>
  <c r="H18"/>
  <c r="E19"/>
  <c r="H19"/>
  <c r="E20"/>
  <c r="H20"/>
  <c r="E22"/>
  <c r="H22"/>
  <c r="E23"/>
  <c r="H23"/>
  <c r="E24"/>
  <c r="H24"/>
  <c r="E26"/>
  <c r="H26"/>
  <c r="E27"/>
  <c r="H27"/>
  <c r="E28"/>
  <c r="H28"/>
  <c r="E29"/>
  <c r="H29"/>
  <c r="E30"/>
  <c r="H30"/>
  <c r="E32"/>
  <c r="H32"/>
  <c r="E33"/>
  <c r="H33"/>
  <c r="E34"/>
  <c r="H34"/>
  <c r="E35"/>
  <c r="H35"/>
  <c r="E37"/>
  <c r="H37"/>
  <c r="E8"/>
  <c r="H8"/>
  <c r="E9"/>
  <c r="H9"/>
  <c r="E11"/>
  <c r="H11"/>
  <c r="E12"/>
  <c r="H12"/>
  <c r="E13"/>
  <c r="H13"/>
  <c r="E14"/>
  <c r="H14"/>
  <c r="E17"/>
  <c r="H17"/>
  <c r="E38"/>
  <c r="E43"/>
  <c r="E42"/>
  <c r="E41"/>
  <c r="E40"/>
  <c r="E6"/>
  <c r="E44"/>
  <c r="H45" l="1"/>
  <c r="E4"/>
</calcChain>
</file>

<file path=xl/sharedStrings.xml><?xml version="1.0" encoding="utf-8"?>
<sst xmlns="http://schemas.openxmlformats.org/spreadsheetml/2006/main" count="85" uniqueCount="73">
  <si>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</si>
  <si>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</si>
  <si>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</si>
  <si>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</si>
  <si>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</si>
  <si>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</si>
  <si>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</si>
  <si>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 xml:space="preserve">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</si>
  <si>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</si>
  <si>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</si>
  <si>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</si>
  <si>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Стоимость выполненных работ по текущему ремонту и содержанию жилого дома №5                                   по ул. Гоголя за период с 01.10.2019 по 31.12.2019 г.г. (3 месяца)</t>
  </si>
  <si>
    <t>Итого стоимость работ, руб.</t>
  </si>
  <si>
    <t>Стоимость выполненных доп.работ (за отчетный период), руб.</t>
  </si>
  <si>
    <t>Стоимость  за 1 кв.м общей площади руб. 25,98 руб.</t>
  </si>
  <si>
    <t>I. Работы, необходимые для надлежащего содержания несущих и ненесущих конструкций жилого дома</t>
  </si>
  <si>
    <t>2</t>
  </si>
  <si>
    <t>Работы, выполняемые в целях надлежащего содержания крыши МКД (осмотр)</t>
  </si>
  <si>
    <t>II. Работы, необходимые для надлежащего содержания оборудования и систем инженерно-технического обеспечения,входящих в состав общего имущества в МКД</t>
  </si>
  <si>
    <t>Работы, выполняемые для надлежащего содержания систем водоснабжения  в МКД(тех.осмотр)</t>
  </si>
  <si>
    <t>Работы, выполняемые для надлежащего содержания систем водоотведения  в МКД(тех.осмотр)</t>
  </si>
  <si>
    <t>Работы, выполняемые в целях надлежащего содержания систем теплоснабжения в МКД</t>
  </si>
  <si>
    <t xml:space="preserve"> Подготовка к отопительному сезону (Промывка опрессовка)</t>
  </si>
  <si>
    <t>Работы, выполняемые в целях надлежащего содержания систем электроснабжения в МКД (тех.осмотр)</t>
  </si>
  <si>
    <t>Работы, выполняемые с ликвидацией аварий и неисправностей внутридомового оборудования,водоотведения,холодного и горячего водоснабжения,центрального отопления,электроснабжения.</t>
  </si>
  <si>
    <t>III. Работы и услуги по содержанию иного общего имущества в МКД</t>
  </si>
  <si>
    <t>Работы по содержанию помещений, входящих в состав общего имущества в МКД:</t>
  </si>
  <si>
    <t>1.1</t>
  </si>
  <si>
    <t>Уборка (подметание) лестничных площадок и маршей</t>
  </si>
  <si>
    <t>1.2</t>
  </si>
  <si>
    <t>Влажная уборка (мытье) лестничных площадок и маршей</t>
  </si>
  <si>
    <t>1.3</t>
  </si>
  <si>
    <t xml:space="preserve">Влажная протирка  элементов, окна, перила и почтовые ящики </t>
  </si>
  <si>
    <t>Проведение дератизации и дезинсекции помещений</t>
  </si>
  <si>
    <t>3</t>
  </si>
  <si>
    <t>Работы по содержанию земельного участка, на котором расположен МКД в холодный период года:</t>
  </si>
  <si>
    <t>3.1</t>
  </si>
  <si>
    <t>Уборка придомовой территории- Подметание и уборка придомовой территории S=2920,17м2;                                                                   Очистка от снега,льда,посыпка песком - 178,87м2</t>
  </si>
  <si>
    <t>3.2</t>
  </si>
  <si>
    <t>Уборка мусора на контейнерной площадке и прилегающей к ней территории, в том числе КГМ (разборка и погрузка)</t>
  </si>
  <si>
    <t>3.3</t>
  </si>
  <si>
    <t>Подметание крыльца и площадки перед входом в подъезд:                                                                Очистка площадки перед входом в подъезд от снега и наледи;                                                             Посыпка площадки перед входом в подъезд солевым раствором</t>
  </si>
  <si>
    <t>4</t>
  </si>
  <si>
    <t>Работы по содержанию придомовой территории в теплый период года:</t>
  </si>
  <si>
    <t>4.1</t>
  </si>
  <si>
    <t>Уборка придомовой территории</t>
  </si>
  <si>
    <t>4.2</t>
  </si>
  <si>
    <t>4.3</t>
  </si>
  <si>
    <t>Уборка и выкашивание газонов</t>
  </si>
  <si>
    <t>4.5</t>
  </si>
  <si>
    <t>Уборка крыльца и площадки перед входом в подъезд</t>
  </si>
  <si>
    <t>4.6</t>
  </si>
  <si>
    <t>Чистка ливневой канализации, ревизия наружного канализции (бочка-септик)</t>
  </si>
  <si>
    <t>Вывоз ТКО сторонними организациями,в том числе КГМ</t>
  </si>
  <si>
    <t>Проведение субботника</t>
  </si>
  <si>
    <t>Аварийно-диспетчерская служба</t>
  </si>
  <si>
    <t>Расходы на содержание РКЦ, печать счет-квитанций.</t>
  </si>
  <si>
    <t>Прочие затраты:</t>
  </si>
  <si>
    <t>10.1</t>
  </si>
  <si>
    <t>Почтово-банковский процент</t>
  </si>
  <si>
    <t>10.2</t>
  </si>
  <si>
    <t>Дополнительные работы и услуги</t>
  </si>
  <si>
    <t>Заделка ям</t>
  </si>
  <si>
    <t>Монтаж сайдинг-панелей на торец дома</t>
  </si>
  <si>
    <t>Устройство контейнерной площадки закрытого типа; перенос контейнерной площадки</t>
  </si>
  <si>
    <t>Устройство наружного освещения</t>
  </si>
  <si>
    <t>м3</t>
  </si>
  <si>
    <t>м.п.</t>
  </si>
  <si>
    <t>шт.</t>
  </si>
  <si>
    <t>Осуществление деятельности по управлению</t>
  </si>
  <si>
    <t>Замена вентиля на системе отопления (Акт от 04.10.2019 г.) (кран шаровый -2 шт)</t>
  </si>
  <si>
    <t>Ремонт брусчатки</t>
  </si>
  <si>
    <t xml:space="preserve">Составила:инженер  ООО"Континент" :Каминская Н.И. 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</si>
</sst>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2" fontId="2" fillId="0" borderId="2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2" fontId="2" fillId="2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2" fontId="5" fillId="2" borderId="1" xfId="0" applyNumberFormat="1" applyFont="1" applyFill="1" applyBorder="1" applyAlignment="1" applyProtection="1"/>
    <xf numFmtId="2" fontId="2" fillId="2" borderId="1" xfId="0" applyNumberFormat="1" applyFont="1" applyFill="1" applyBorder="1" applyAlignment="1" applyProtection="1">
      <alignment horizontal="right"/>
    </xf>
    <xf numFmtId="0" fontId="2" fillId="0" borderId="5" xfId="0" applyNumberFormat="1" applyFont="1" applyFill="1" applyBorder="1" applyAlignment="1" applyProtection="1"/>
    <xf numFmtId="2" fontId="2" fillId="2" borderId="3" xfId="0" applyNumberFormat="1" applyFont="1" applyFill="1" applyBorder="1" applyAlignment="1" applyProtection="1"/>
    <xf numFmtId="2" fontId="2" fillId="2" borderId="2" xfId="0" applyNumberFormat="1" applyFont="1" applyFill="1" applyBorder="1" applyAlignment="1" applyProtection="1"/>
    <xf numFmtId="2" fontId="2" fillId="2" borderId="8" xfId="0" applyNumberFormat="1" applyFont="1" applyFill="1" applyBorder="1" applyAlignment="1" applyProtection="1"/>
    <xf numFmtId="2" fontId="2" fillId="2" borderId="4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/>
    <xf numFmtId="2" fontId="4" fillId="2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wrapText="1"/>
    </xf>
    <xf numFmtId="2" fontId="4" fillId="2" borderId="12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2" fontId="0" fillId="0" borderId="0" xfId="0" applyNumberFormat="1"/>
    <xf numFmtId="0" fontId="8" fillId="0" borderId="1" xfId="0" applyNumberFormat="1" applyFont="1" applyFill="1" applyBorder="1" applyAlignment="1" applyProtection="1">
      <alignment horizontal="center" vertical="center" wrapText="1"/>
    </xf>
    <xf numFmtId="2" fontId="2" fillId="0" borderId="2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49" fontId="12" fillId="3" borderId="15" xfId="0" applyNumberFormat="1" applyFont="1" applyFill="1" applyBorder="1" applyAlignment="1">
      <alignment horizontal="center" vertical="center"/>
    </xf>
    <xf numFmtId="49" fontId="9" fillId="3" borderId="18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2" fontId="9" fillId="0" borderId="20" xfId="0" applyNumberFormat="1" applyFont="1" applyFill="1" applyBorder="1" applyAlignment="1">
      <alignment horizontal="center"/>
    </xf>
    <xf numFmtId="0" fontId="10" fillId="3" borderId="17" xfId="0" applyFont="1" applyFill="1" applyBorder="1" applyAlignment="1">
      <alignment wrapText="1"/>
    </xf>
    <xf numFmtId="0" fontId="11" fillId="3" borderId="6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1" xfId="0" applyFont="1" applyFill="1" applyBorder="1" applyAlignment="1">
      <alignment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/>
    <xf numFmtId="0" fontId="10" fillId="3" borderId="16" xfId="0" applyFont="1" applyFill="1" applyBorder="1" applyAlignment="1">
      <alignment wrapText="1"/>
    </xf>
    <xf numFmtId="2" fontId="5" fillId="0" borderId="2" xfId="0" applyNumberFormat="1" applyFont="1" applyFill="1" applyBorder="1" applyAlignment="1" applyProtection="1"/>
    <xf numFmtId="2" fontId="5" fillId="0" borderId="4" xfId="0" applyNumberFormat="1" applyFont="1" applyFill="1" applyBorder="1" applyAlignment="1" applyProtection="1"/>
    <xf numFmtId="2" fontId="4" fillId="2" borderId="2" xfId="0" applyNumberFormat="1" applyFont="1" applyFill="1" applyBorder="1" applyAlignment="1" applyProtection="1"/>
    <xf numFmtId="2" fontId="4" fillId="2" borderId="4" xfId="0" applyNumberFormat="1" applyFont="1" applyFill="1" applyBorder="1" applyAlignment="1" applyProtection="1"/>
    <xf numFmtId="0" fontId="12" fillId="3" borderId="10" xfId="0" applyFont="1" applyFill="1" applyBorder="1" applyAlignment="1">
      <alignment wrapText="1"/>
    </xf>
    <xf numFmtId="0" fontId="10" fillId="3" borderId="3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49" fontId="9" fillId="3" borderId="20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right"/>
    </xf>
    <xf numFmtId="0" fontId="7" fillId="0" borderId="1" xfId="0" applyNumberFormat="1" applyFont="1" applyFill="1" applyBorder="1" applyAlignment="1" applyProtection="1">
      <alignment horizontal="center" wrapText="1"/>
    </xf>
    <xf numFmtId="2" fontId="7" fillId="0" borderId="1" xfId="0" applyNumberFormat="1" applyFont="1" applyFill="1" applyBorder="1" applyAlignment="1" applyProtection="1">
      <alignment horizontal="center" wrapText="1"/>
    </xf>
    <xf numFmtId="2" fontId="4" fillId="0" borderId="1" xfId="0" applyNumberFormat="1" applyFont="1" applyFill="1" applyBorder="1" applyAlignment="1" applyProtection="1">
      <alignment horizontal="center" wrapText="1"/>
    </xf>
    <xf numFmtId="2" fontId="2" fillId="0" borderId="1" xfId="0" applyNumberFormat="1" applyFont="1" applyFill="1" applyBorder="1" applyAlignment="1" applyProtection="1">
      <alignment horizontal="center" wrapText="1"/>
    </xf>
    <xf numFmtId="4" fontId="4" fillId="0" borderId="13" xfId="0" applyNumberFormat="1" applyFont="1" applyBorder="1" applyAlignment="1"/>
    <xf numFmtId="0" fontId="13" fillId="3" borderId="6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 applyProtection="1"/>
    <xf numFmtId="2" fontId="15" fillId="2" borderId="1" xfId="0" applyNumberFormat="1" applyFont="1" applyFill="1" applyBorder="1" applyAlignment="1" applyProtection="1"/>
    <xf numFmtId="2" fontId="15" fillId="0" borderId="4" xfId="0" applyNumberFormat="1" applyFont="1" applyFill="1" applyBorder="1" applyAlignment="1" applyProtection="1">
      <alignment horizontal="right"/>
    </xf>
    <xf numFmtId="0" fontId="15" fillId="0" borderId="5" xfId="0" applyNumberFormat="1" applyFont="1" applyFill="1" applyBorder="1" applyAlignment="1" applyProtection="1"/>
    <xf numFmtId="2" fontId="15" fillId="0" borderId="1" xfId="0" applyNumberFormat="1" applyFont="1" applyFill="1" applyBorder="1" applyAlignment="1" applyProtection="1"/>
    <xf numFmtId="2" fontId="15" fillId="2" borderId="3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topLeftCell="A34" zoomScale="125" zoomScaleNormal="125" workbookViewId="0">
      <selection activeCell="F52" sqref="F52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6" width="10.5703125" customWidth="1"/>
    <col min="7" max="7" width="8.140625" customWidth="1"/>
    <col min="8" max="8" width="10.42578125" customWidth="1"/>
    <col min="9" max="10" width="9.7109375" customWidth="1"/>
  </cols>
  <sheetData>
    <row r="1" spans="1:10" ht="15" customHeight="1">
      <c r="B1" s="79"/>
      <c r="C1" s="79"/>
      <c r="D1" s="79"/>
      <c r="E1" s="79"/>
      <c r="F1" s="79"/>
      <c r="G1" s="79"/>
      <c r="H1" s="79"/>
    </row>
    <row r="2" spans="1:10" ht="38.25" customHeight="1">
      <c r="B2" s="80" t="s">
        <v>11</v>
      </c>
      <c r="C2" s="80"/>
      <c r="D2" s="80"/>
      <c r="E2" s="80"/>
      <c r="F2" s="80"/>
      <c r="G2" s="80"/>
      <c r="H2" s="80"/>
      <c r="I2" s="1"/>
      <c r="J2" s="1"/>
    </row>
    <row r="3" spans="1:10" ht="125.2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2" t="s">
        <v>13</v>
      </c>
      <c r="G3" s="2" t="s">
        <v>5</v>
      </c>
      <c r="H3" s="32" t="s">
        <v>12</v>
      </c>
    </row>
    <row r="4" spans="1:10" ht="27.75" customHeight="1">
      <c r="A4" s="2"/>
      <c r="B4" s="35" t="s">
        <v>14</v>
      </c>
      <c r="C4" s="67" t="s">
        <v>6</v>
      </c>
      <c r="D4" s="68">
        <v>5810.76</v>
      </c>
      <c r="E4" s="69">
        <f>D4*3*25.98</f>
        <v>452890.63439999998</v>
      </c>
      <c r="F4" s="70"/>
      <c r="G4" s="70"/>
      <c r="H4" s="70"/>
    </row>
    <row r="5" spans="1:10" ht="34.5" customHeight="1">
      <c r="A5" s="36"/>
      <c r="B5" s="37" t="s">
        <v>15</v>
      </c>
      <c r="C5" s="6"/>
      <c r="D5" s="6"/>
      <c r="E5" s="7"/>
      <c r="F5" s="7"/>
      <c r="G5" s="7"/>
      <c r="H5" s="33"/>
    </row>
    <row r="6" spans="1:10" ht="30" customHeight="1">
      <c r="A6" s="55">
        <v>4</v>
      </c>
      <c r="B6" s="40" t="s">
        <v>17</v>
      </c>
      <c r="C6" s="4"/>
      <c r="D6" s="4"/>
      <c r="E6" s="5">
        <f>0.19*3*D4</f>
        <v>3312.1332000000007</v>
      </c>
      <c r="F6" s="5"/>
      <c r="G6" s="5"/>
      <c r="H6" s="66">
        <f>E6</f>
        <v>3312.1332000000007</v>
      </c>
    </row>
    <row r="7" spans="1:10" ht="46.5" customHeight="1">
      <c r="A7" s="38"/>
      <c r="B7" s="53" t="s">
        <v>18</v>
      </c>
      <c r="C7" s="14"/>
      <c r="D7" s="4"/>
      <c r="E7" s="5"/>
      <c r="F7" s="15"/>
      <c r="G7" s="9"/>
      <c r="H7" s="66"/>
    </row>
    <row r="8" spans="1:10" ht="30" customHeight="1">
      <c r="A8" s="38">
        <v>2</v>
      </c>
      <c r="B8" s="40" t="s">
        <v>19</v>
      </c>
      <c r="C8" s="14"/>
      <c r="D8" s="4"/>
      <c r="E8" s="5">
        <f>0.2*D4*3</f>
        <v>3486.4560000000001</v>
      </c>
      <c r="F8" s="15"/>
      <c r="G8" s="9"/>
      <c r="H8" s="66">
        <f>E8</f>
        <v>3486.4560000000001</v>
      </c>
    </row>
    <row r="9" spans="1:10" ht="29.25" customHeight="1">
      <c r="A9" s="38">
        <v>3</v>
      </c>
      <c r="B9" s="40" t="s">
        <v>20</v>
      </c>
      <c r="C9" s="14"/>
      <c r="D9" s="4"/>
      <c r="E9" s="5">
        <f>0.58*3*D4</f>
        <v>10110.722399999999</v>
      </c>
      <c r="F9" s="15"/>
      <c r="G9" s="9"/>
      <c r="H9" s="66">
        <f>E9</f>
        <v>10110.722399999999</v>
      </c>
    </row>
    <row r="10" spans="1:10" ht="29.25" customHeight="1">
      <c r="A10" s="38"/>
      <c r="B10" s="54" t="s">
        <v>70</v>
      </c>
      <c r="C10" s="76"/>
      <c r="D10" s="73"/>
      <c r="E10" s="77"/>
      <c r="F10" s="78">
        <v>988.96</v>
      </c>
      <c r="G10" s="74">
        <f>1690+30+150+128</f>
        <v>1998</v>
      </c>
      <c r="H10" s="66">
        <f>F10+G10</f>
        <v>2986.96</v>
      </c>
    </row>
    <row r="11" spans="1:10" ht="28.5" customHeight="1">
      <c r="A11" s="38">
        <v>4</v>
      </c>
      <c r="B11" s="40" t="s">
        <v>21</v>
      </c>
      <c r="C11" s="14"/>
      <c r="D11" s="4"/>
      <c r="E11" s="5">
        <f>0.72*3*D4</f>
        <v>12551.241600000001</v>
      </c>
      <c r="F11" s="15"/>
      <c r="G11" s="9"/>
      <c r="H11" s="66">
        <f t="shared" ref="H11:H14" si="0">E11</f>
        <v>12551.241600000001</v>
      </c>
    </row>
    <row r="12" spans="1:10" ht="15.75" customHeight="1">
      <c r="A12" s="38">
        <v>5</v>
      </c>
      <c r="B12" s="40" t="s">
        <v>22</v>
      </c>
      <c r="C12" s="14"/>
      <c r="D12" s="4"/>
      <c r="E12" s="15">
        <f>0.9*D4*3</f>
        <v>15689.052</v>
      </c>
      <c r="F12" s="15"/>
      <c r="G12" s="9"/>
      <c r="H12" s="66">
        <f t="shared" si="0"/>
        <v>15689.052</v>
      </c>
    </row>
    <row r="13" spans="1:10" ht="27" customHeight="1">
      <c r="A13" s="38">
        <v>6</v>
      </c>
      <c r="B13" s="40" t="s">
        <v>23</v>
      </c>
      <c r="C13" s="14"/>
      <c r="D13" s="4"/>
      <c r="E13" s="15">
        <f>0.48*3*D4</f>
        <v>8367.4943999999996</v>
      </c>
      <c r="F13" s="15"/>
      <c r="G13" s="9"/>
      <c r="H13" s="66">
        <f t="shared" si="0"/>
        <v>8367.4943999999996</v>
      </c>
    </row>
    <row r="14" spans="1:10" ht="29.25" customHeight="1">
      <c r="A14" s="38">
        <v>7</v>
      </c>
      <c r="B14" s="40" t="s">
        <v>24</v>
      </c>
      <c r="C14" s="4"/>
      <c r="D14" s="4"/>
      <c r="E14" s="9">
        <f>1.13*3*D4</f>
        <v>19698.4764</v>
      </c>
      <c r="F14" s="9"/>
      <c r="G14" s="15"/>
      <c r="H14" s="66">
        <f t="shared" si="0"/>
        <v>19698.4764</v>
      </c>
    </row>
    <row r="15" spans="1:10" ht="27.75" customHeight="1">
      <c r="A15" s="38"/>
      <c r="B15" s="52" t="s">
        <v>25</v>
      </c>
      <c r="C15" s="14"/>
      <c r="D15" s="4"/>
      <c r="E15" s="9"/>
      <c r="F15" s="15"/>
      <c r="G15" s="9"/>
      <c r="H15" s="66"/>
    </row>
    <row r="16" spans="1:10" ht="24.75" customHeight="1">
      <c r="A16" s="38">
        <v>1</v>
      </c>
      <c r="B16" s="47" t="s">
        <v>26</v>
      </c>
      <c r="C16" s="4"/>
      <c r="D16" s="56"/>
      <c r="E16" s="15"/>
      <c r="F16" s="15"/>
      <c r="G16" s="9"/>
      <c r="H16" s="66"/>
    </row>
    <row r="17" spans="1:11" ht="15" customHeight="1">
      <c r="A17" s="39" t="s">
        <v>27</v>
      </c>
      <c r="B17" s="40" t="s">
        <v>28</v>
      </c>
      <c r="C17" s="8" t="s">
        <v>6</v>
      </c>
      <c r="D17" s="19">
        <v>936.4</v>
      </c>
      <c r="E17" s="18">
        <f>1.01*3*D4</f>
        <v>17606.602800000001</v>
      </c>
      <c r="F17" s="18"/>
      <c r="G17" s="18"/>
      <c r="H17" s="34">
        <f>E17</f>
        <v>17606.602800000001</v>
      </c>
    </row>
    <row r="18" spans="1:11" ht="15" customHeight="1">
      <c r="A18" s="39" t="s">
        <v>29</v>
      </c>
      <c r="B18" s="40" t="s">
        <v>30</v>
      </c>
      <c r="C18" s="8" t="s">
        <v>66</v>
      </c>
      <c r="D18" s="19">
        <v>937.4</v>
      </c>
      <c r="E18" s="17">
        <f>0.9*3*D4</f>
        <v>15689.052000000001</v>
      </c>
      <c r="F18" s="17"/>
      <c r="G18" s="18"/>
      <c r="H18" s="34">
        <f t="shared" ref="H18:H37" si="1">E18</f>
        <v>15689.052000000001</v>
      </c>
    </row>
    <row r="19" spans="1:11" ht="15" customHeight="1">
      <c r="A19" s="39" t="s">
        <v>31</v>
      </c>
      <c r="B19" s="40" t="s">
        <v>32</v>
      </c>
      <c r="C19" s="20"/>
      <c r="D19" s="8"/>
      <c r="E19" s="17">
        <f>0.21*3*D4</f>
        <v>3660.7788</v>
      </c>
      <c r="F19" s="17"/>
      <c r="G19" s="18"/>
      <c r="H19" s="34">
        <f t="shared" si="1"/>
        <v>3660.7788</v>
      </c>
    </row>
    <row r="20" spans="1:11" ht="15" customHeight="1">
      <c r="A20" s="39" t="s">
        <v>16</v>
      </c>
      <c r="B20" s="40" t="s">
        <v>33</v>
      </c>
      <c r="C20" s="4" t="s">
        <v>6</v>
      </c>
      <c r="D20" s="4">
        <v>1328.3</v>
      </c>
      <c r="E20" s="9">
        <f>0.17*3*D4</f>
        <v>2963.4876000000004</v>
      </c>
      <c r="F20" s="9"/>
      <c r="G20" s="9"/>
      <c r="H20" s="34">
        <f t="shared" si="1"/>
        <v>2963.4876000000004</v>
      </c>
    </row>
    <row r="21" spans="1:11" ht="30.75" customHeight="1">
      <c r="A21" s="41" t="s">
        <v>34</v>
      </c>
      <c r="B21" s="47" t="s">
        <v>35</v>
      </c>
      <c r="C21" s="4"/>
      <c r="D21" s="4"/>
      <c r="E21" s="13"/>
      <c r="F21" s="13"/>
      <c r="G21" s="9"/>
      <c r="H21" s="34"/>
    </row>
    <row r="22" spans="1:11" ht="15" customHeight="1">
      <c r="A22" s="39" t="s">
        <v>36</v>
      </c>
      <c r="B22" s="40" t="s">
        <v>37</v>
      </c>
      <c r="C22" s="21" t="s">
        <v>6</v>
      </c>
      <c r="D22" s="4">
        <v>3470.17</v>
      </c>
      <c r="E22" s="13">
        <f>1*3*D4</f>
        <v>17432.28</v>
      </c>
      <c r="F22" s="13"/>
      <c r="G22" s="16"/>
      <c r="H22" s="34">
        <f t="shared" si="1"/>
        <v>17432.28</v>
      </c>
    </row>
    <row r="23" spans="1:11" ht="15" customHeight="1">
      <c r="A23" s="39" t="s">
        <v>38</v>
      </c>
      <c r="B23" s="40" t="s">
        <v>39</v>
      </c>
      <c r="C23" s="4" t="s">
        <v>6</v>
      </c>
      <c r="D23" s="4">
        <v>16</v>
      </c>
      <c r="E23" s="9">
        <f>0.79*3*D4</f>
        <v>13771.501200000001</v>
      </c>
      <c r="F23" s="9"/>
      <c r="G23" s="16"/>
      <c r="H23" s="34">
        <f t="shared" si="1"/>
        <v>13771.501200000001</v>
      </c>
    </row>
    <row r="24" spans="1:11" ht="15" customHeight="1">
      <c r="A24" s="39" t="s">
        <v>40</v>
      </c>
      <c r="B24" s="40" t="s">
        <v>41</v>
      </c>
      <c r="C24" s="30" t="s">
        <v>6</v>
      </c>
      <c r="D24" s="6">
        <v>70.8</v>
      </c>
      <c r="E24" s="16">
        <f>0.59*3*D4</f>
        <v>10285.0452</v>
      </c>
      <c r="F24" s="16"/>
      <c r="G24" s="16"/>
      <c r="H24" s="34">
        <f t="shared" si="1"/>
        <v>10285.0452</v>
      </c>
    </row>
    <row r="25" spans="1:11" ht="25.5" customHeight="1">
      <c r="A25" s="41" t="s">
        <v>42</v>
      </c>
      <c r="B25" s="57" t="s">
        <v>43</v>
      </c>
      <c r="C25" s="6"/>
      <c r="D25" s="6"/>
      <c r="E25" s="58"/>
      <c r="F25" s="60"/>
      <c r="G25" s="60"/>
      <c r="H25" s="34"/>
    </row>
    <row r="26" spans="1:11" ht="15" customHeight="1">
      <c r="A26" s="39" t="s">
        <v>44</v>
      </c>
      <c r="B26" s="40" t="s">
        <v>45</v>
      </c>
      <c r="C26" s="4" t="s">
        <v>6</v>
      </c>
      <c r="D26" s="4">
        <v>70.8</v>
      </c>
      <c r="E26" s="5">
        <f>1*3*D4</f>
        <v>17432.28</v>
      </c>
      <c r="F26" s="23"/>
      <c r="G26" s="23"/>
      <c r="H26" s="34">
        <f t="shared" si="1"/>
        <v>17432.28</v>
      </c>
    </row>
    <row r="27" spans="1:11" ht="31.5" customHeight="1">
      <c r="A27" s="39" t="s">
        <v>46</v>
      </c>
      <c r="B27" s="40" t="s">
        <v>39</v>
      </c>
      <c r="C27" s="8" t="s">
        <v>6</v>
      </c>
      <c r="D27" s="8">
        <v>16</v>
      </c>
      <c r="E27" s="59">
        <f>0.38*3*D4</f>
        <v>6624.2664000000013</v>
      </c>
      <c r="F27" s="61"/>
      <c r="G27" s="61"/>
      <c r="H27" s="34">
        <f t="shared" si="1"/>
        <v>6624.2664000000013</v>
      </c>
    </row>
    <row r="28" spans="1:11" ht="15" customHeight="1">
      <c r="A28" s="39" t="s">
        <v>47</v>
      </c>
      <c r="B28" s="40" t="s">
        <v>48</v>
      </c>
      <c r="C28" s="4" t="s">
        <v>6</v>
      </c>
      <c r="D28" s="4">
        <v>550</v>
      </c>
      <c r="E28" s="22">
        <f>0.9*3*D4</f>
        <v>15689.052000000001</v>
      </c>
      <c r="F28" s="23"/>
      <c r="G28" s="9"/>
      <c r="H28" s="34">
        <f t="shared" si="1"/>
        <v>15689.052000000001</v>
      </c>
    </row>
    <row r="29" spans="1:11" ht="15" customHeight="1">
      <c r="A29" s="39" t="s">
        <v>49</v>
      </c>
      <c r="B29" s="40" t="s">
        <v>50</v>
      </c>
      <c r="C29" s="4" t="s">
        <v>6</v>
      </c>
      <c r="D29" s="4">
        <v>70.8</v>
      </c>
      <c r="E29" s="22">
        <f>0.16*3*D4</f>
        <v>2789.1648</v>
      </c>
      <c r="F29" s="12"/>
      <c r="G29" s="9"/>
      <c r="H29" s="34">
        <f t="shared" si="1"/>
        <v>2789.1648</v>
      </c>
    </row>
    <row r="30" spans="1:11" ht="28.5" customHeight="1">
      <c r="A30" s="42" t="s">
        <v>51</v>
      </c>
      <c r="B30" s="48" t="s">
        <v>52</v>
      </c>
      <c r="C30" s="4" t="s">
        <v>67</v>
      </c>
      <c r="D30" s="4">
        <v>378</v>
      </c>
      <c r="E30" s="9">
        <f>1.09*3*D4</f>
        <v>19001.185200000004</v>
      </c>
      <c r="F30" s="9"/>
      <c r="G30" s="9"/>
      <c r="H30" s="34">
        <f t="shared" si="1"/>
        <v>19001.185200000004</v>
      </c>
    </row>
    <row r="31" spans="1:11" ht="18" customHeight="1">
      <c r="A31" s="42"/>
      <c r="B31" s="72" t="s">
        <v>71</v>
      </c>
      <c r="C31" s="73"/>
      <c r="D31" s="73"/>
      <c r="F31" s="74">
        <v>3477.72</v>
      </c>
      <c r="G31" s="74"/>
      <c r="H31" s="75">
        <f>F31</f>
        <v>3477.72</v>
      </c>
    </row>
    <row r="32" spans="1:11" ht="15" customHeight="1">
      <c r="A32" s="38">
        <v>5</v>
      </c>
      <c r="B32" s="40" t="s">
        <v>53</v>
      </c>
      <c r="C32" s="4"/>
      <c r="D32" s="4"/>
      <c r="E32" s="22">
        <f>4.61*3*D4</f>
        <v>80362.810800000007</v>
      </c>
      <c r="F32" s="23"/>
      <c r="G32" s="9"/>
      <c r="H32" s="34">
        <f t="shared" si="1"/>
        <v>80362.810800000007</v>
      </c>
      <c r="K32" t="s">
        <v>7</v>
      </c>
    </row>
    <row r="33" spans="1:10" ht="15" customHeight="1">
      <c r="A33" s="38">
        <v>7</v>
      </c>
      <c r="B33" s="40" t="s">
        <v>54</v>
      </c>
      <c r="C33" s="4"/>
      <c r="D33" s="4"/>
      <c r="E33" s="12">
        <f>0.05*3*D4</f>
        <v>871.61400000000015</v>
      </c>
      <c r="F33" s="12"/>
      <c r="G33" s="9"/>
      <c r="H33" s="34">
        <f t="shared" si="1"/>
        <v>871.61400000000015</v>
      </c>
    </row>
    <row r="34" spans="1:10" ht="15" customHeight="1">
      <c r="A34" s="38">
        <v>8</v>
      </c>
      <c r="B34" s="40" t="s">
        <v>55</v>
      </c>
      <c r="C34" s="4"/>
      <c r="D34" s="4"/>
      <c r="E34" s="12">
        <f>1*3*D4</f>
        <v>17432.28</v>
      </c>
      <c r="F34" s="12"/>
      <c r="G34" s="9"/>
      <c r="H34" s="34">
        <f t="shared" si="1"/>
        <v>17432.28</v>
      </c>
    </row>
    <row r="35" spans="1:10" ht="15" customHeight="1">
      <c r="A35" s="38">
        <v>9</v>
      </c>
      <c r="B35" s="40" t="s">
        <v>56</v>
      </c>
      <c r="C35" s="4"/>
      <c r="D35" s="4"/>
      <c r="E35" s="12">
        <f>1.5*3*D4</f>
        <v>26148.420000000002</v>
      </c>
      <c r="F35" s="12"/>
      <c r="G35" s="9"/>
      <c r="H35" s="34">
        <f t="shared" si="1"/>
        <v>26148.420000000002</v>
      </c>
    </row>
    <row r="36" spans="1:10" ht="15" customHeight="1">
      <c r="A36" s="38">
        <v>10</v>
      </c>
      <c r="B36" s="63" t="s">
        <v>57</v>
      </c>
      <c r="C36" s="4"/>
      <c r="D36" s="4"/>
      <c r="E36" s="12"/>
      <c r="F36" s="12"/>
      <c r="G36" s="9"/>
      <c r="H36" s="34"/>
    </row>
    <row r="37" spans="1:10" ht="15" customHeight="1">
      <c r="A37" s="39" t="s">
        <v>58</v>
      </c>
      <c r="B37" s="40" t="s">
        <v>59</v>
      </c>
      <c r="C37" s="4"/>
      <c r="D37" s="4"/>
      <c r="E37" s="12">
        <f>0.79*3*D4</f>
        <v>13771.501200000001</v>
      </c>
      <c r="F37" s="12"/>
      <c r="G37" s="9"/>
      <c r="H37" s="34">
        <f t="shared" si="1"/>
        <v>13771.501200000001</v>
      </c>
    </row>
    <row r="38" spans="1:10" ht="15" customHeight="1" thickBot="1">
      <c r="A38" s="65" t="s">
        <v>60</v>
      </c>
      <c r="B38" s="64" t="s">
        <v>69</v>
      </c>
      <c r="C38" s="4"/>
      <c r="D38" s="4"/>
      <c r="E38" s="12">
        <f>3*3*D4</f>
        <v>52296.840000000004</v>
      </c>
      <c r="F38" s="12"/>
      <c r="G38" s="9"/>
      <c r="H38" s="34">
        <f>E38</f>
        <v>52296.840000000004</v>
      </c>
    </row>
    <row r="39" spans="1:10" ht="15" customHeight="1" thickBot="1">
      <c r="A39" s="43">
        <v>11</v>
      </c>
      <c r="B39" s="62" t="s">
        <v>61</v>
      </c>
      <c r="C39" s="4"/>
      <c r="D39" s="4"/>
      <c r="E39" s="12"/>
      <c r="F39" s="12"/>
      <c r="G39" s="9"/>
      <c r="H39" s="34"/>
    </row>
    <row r="40" spans="1:10" ht="15" customHeight="1">
      <c r="A40" s="44"/>
      <c r="B40" s="49" t="s">
        <v>62</v>
      </c>
      <c r="C40" s="4" t="s">
        <v>6</v>
      </c>
      <c r="D40" s="4">
        <v>60</v>
      </c>
      <c r="E40" s="12">
        <f>1.05*3*D4</f>
        <v>18303.894000000004</v>
      </c>
      <c r="F40" s="12"/>
      <c r="G40" s="9"/>
      <c r="H40" s="34"/>
    </row>
    <row r="41" spans="1:10" ht="12.75" customHeight="1">
      <c r="A41" s="45"/>
      <c r="B41" s="50" t="s">
        <v>63</v>
      </c>
      <c r="C41" s="4" t="s">
        <v>6</v>
      </c>
      <c r="D41" s="4">
        <v>36</v>
      </c>
      <c r="E41" s="12">
        <f>0.62*3*D4</f>
        <v>10808.0136</v>
      </c>
      <c r="F41" s="12"/>
      <c r="G41" s="9"/>
      <c r="H41" s="34"/>
    </row>
    <row r="42" spans="1:10" ht="22.5" customHeight="1">
      <c r="A42" s="45"/>
      <c r="B42" s="50" t="s">
        <v>64</v>
      </c>
      <c r="C42" s="4"/>
      <c r="D42" s="4"/>
      <c r="E42" s="12">
        <f>0.87*3*D4</f>
        <v>15166.0836</v>
      </c>
      <c r="F42" s="12"/>
      <c r="G42" s="9"/>
      <c r="H42" s="34"/>
    </row>
    <row r="43" spans="1:10" ht="15" customHeight="1" thickBot="1">
      <c r="A43" s="46"/>
      <c r="B43" s="51" t="s">
        <v>65</v>
      </c>
      <c r="C43" s="4" t="s">
        <v>68</v>
      </c>
      <c r="D43" s="4">
        <v>4</v>
      </c>
      <c r="E43" s="12">
        <f>0.09*3*D4</f>
        <v>1568.9052000000001</v>
      </c>
      <c r="F43" s="12"/>
      <c r="G43" s="9"/>
      <c r="H43" s="34"/>
    </row>
    <row r="44" spans="1:10" ht="24.75" customHeight="1">
      <c r="A44" s="10"/>
      <c r="B44" s="24" t="s">
        <v>8</v>
      </c>
      <c r="C44" s="4"/>
      <c r="D44" s="4"/>
      <c r="E44" s="25">
        <f>SUM(E6:E43)</f>
        <v>452890.63439999998</v>
      </c>
      <c r="F44" s="23">
        <f>SUM(F6:F43)</f>
        <v>4466.68</v>
      </c>
      <c r="G44" s="23">
        <f>SUM(G6:G43)</f>
        <v>1998</v>
      </c>
      <c r="H44" s="23">
        <f>SUM(H6:H43)</f>
        <v>413508.41800000001</v>
      </c>
      <c r="I44" s="26"/>
      <c r="J44" s="26"/>
    </row>
    <row r="45" spans="1:10" ht="27" customHeight="1">
      <c r="A45" s="10"/>
      <c r="B45" s="27" t="s">
        <v>9</v>
      </c>
      <c r="C45" s="4"/>
      <c r="D45" s="4"/>
      <c r="E45" s="25"/>
      <c r="F45" s="23"/>
      <c r="G45" s="23"/>
      <c r="H45" s="28">
        <f>H44-E44</f>
        <v>-39382.216399999976</v>
      </c>
      <c r="J45" s="26"/>
    </row>
    <row r="46" spans="1:10" ht="21" customHeight="1">
      <c r="A46" s="10"/>
      <c r="B46" s="11" t="s">
        <v>10</v>
      </c>
      <c r="C46" s="4"/>
      <c r="D46" s="4"/>
      <c r="E46" s="5"/>
      <c r="F46" s="9"/>
      <c r="G46" s="9"/>
      <c r="H46" s="71">
        <v>96925.57</v>
      </c>
      <c r="J46" s="26"/>
    </row>
    <row r="48" spans="1:10">
      <c r="B48" t="s">
        <v>72</v>
      </c>
      <c r="E48" s="31"/>
      <c r="F48" s="26"/>
      <c r="H48" s="29"/>
    </row>
    <row r="49" spans="8:8">
      <c r="H49" s="29"/>
    </row>
  </sheetData>
  <mergeCells count="2">
    <mergeCell ref="B1:H1"/>
    <mergeCell ref="B2:H2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 (5 месяцев)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2020-04-08T06:17:07Z</dcterms:modified>
</cp:coreProperties>
</file>