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420" yWindow="465" windowWidth="24240" windowHeight="13740"/>
  </bookViews>
  <sheets>
    <sheet name="2019г. (5 месяцев)" sheetId="2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26" i="2"/>
  <c r="G6"/>
  <c r="G35"/>
  <c r="G32"/>
  <c r="G10"/>
  <c r="G26"/>
  <c r="G21"/>
  <c r="G17"/>
  <c r="G27"/>
  <c r="H18"/>
  <c r="H45"/>
  <c r="H14"/>
  <c r="H12"/>
  <c r="H11"/>
  <c r="H10"/>
  <c r="E45"/>
  <c r="E43"/>
  <c r="H43" s="1"/>
  <c r="E42"/>
  <c r="H42" s="1"/>
  <c r="E41"/>
  <c r="H41" s="1"/>
  <c r="E39"/>
  <c r="E34"/>
  <c r="E33"/>
  <c r="H33" s="1"/>
  <c r="E32"/>
  <c r="E35"/>
  <c r="H35" s="1"/>
  <c r="E29"/>
  <c r="H29" s="1"/>
  <c r="E28"/>
  <c r="H28" s="1"/>
  <c r="E27"/>
  <c r="E24"/>
  <c r="H24" s="1"/>
  <c r="E23"/>
  <c r="H23" s="1"/>
  <c r="E22"/>
  <c r="H22" s="1"/>
  <c r="E21"/>
  <c r="H21" s="1"/>
  <c r="E17"/>
  <c r="H17" s="1"/>
  <c r="E14"/>
  <c r="E12"/>
  <c r="E11"/>
  <c r="E10"/>
  <c r="E6"/>
  <c r="H6" s="1"/>
  <c r="E3"/>
  <c r="H32"/>
  <c r="H34"/>
  <c r="E38"/>
  <c r="H38" s="1"/>
  <c r="H27" l="1"/>
  <c r="H46" s="1"/>
  <c r="E46"/>
  <c r="H39"/>
  <c r="H47" l="1"/>
</calcChain>
</file>

<file path=xl/sharedStrings.xml><?xml version="1.0" encoding="utf-8"?>
<sst xmlns="http://schemas.openxmlformats.org/spreadsheetml/2006/main" count="71" uniqueCount="59">
  <si>
    <t>Наименование работ</t>
  </si>
  <si>
    <t>Объем</t>
  </si>
  <si>
    <t>№ п/п</t>
  </si>
  <si>
    <t>Материалы,                руб.</t>
  </si>
  <si>
    <t xml:space="preserve"> </t>
  </si>
  <si>
    <t>Ед. изм.</t>
  </si>
  <si>
    <t>Долг на 31/12/2019</t>
  </si>
  <si>
    <t>м2</t>
  </si>
  <si>
    <t>Годовая плата,               руб.</t>
  </si>
  <si>
    <t>Итого стоимость работ, руб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</si>
  <si>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</si>
  <si>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</si>
  <si>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</si>
  <si>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</si>
  <si>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</si>
  <si>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</si>
  <si>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</si>
  <si>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</si>
  <si>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</si>
  <si>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</si>
  <si>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</si>
  <si>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</si>
  <si>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</si>
  <si>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</si>
  <si>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</si>
  <si>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</si>
  <si>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</si>
  <si>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</si>
  <si>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</si>
  <si>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</si>
  <si>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</si>
  <si>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Расходы на управление </t>
  </si>
  <si>
    <t>подметание, очистка от снега и наледи, посыпка песком площадки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</si>
  <si>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</si>
  <si>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</si>
  <si>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шт.</t>
  </si>
  <si>
    <t>6. Дополнительные работы и услуги</t>
  </si>
  <si>
    <t>1.2. Обслуживание узла учета тепловой энергии</t>
  </si>
  <si>
    <t>3.3. Уборка крыльца, площадки перед входом в подъезд</t>
  </si>
  <si>
    <t>Стоимость выполненных работ по текущему ремонту и содержанию жилого дома № 15                                   по ул. Донская за период с 01.05.2019 по 31.12.2019 г.г. (8 месяцев)</t>
  </si>
  <si>
    <t xml:space="preserve">Стоимость  за 1 кв.м общей площади 19,53 руб. </t>
  </si>
  <si>
    <t>I. Работы, необходимые для надлежащего содержания несущих конструкций  и ненесущих конструкций  МКД.</t>
  </si>
  <si>
    <t>1. Работы, выполняемые в целях надлежащего содержания крыш.</t>
  </si>
  <si>
    <t xml:space="preserve">1.1.  Проверка  прочности,   водонепроницаемости,  деформации покрытия,  водоотводящих устройств и оборудования; осмотр потолков верхних этажей домов.  </t>
  </si>
  <si>
    <t>Стоимость выполненных доп.работ (за отчетный период), руб.</t>
  </si>
  <si>
    <t>II.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</si>
  <si>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</si>
  <si>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t>1.1. Проверка исправности и работоспособности:</t>
  </si>
  <si>
    <t xml:space="preserve"> водоснабжения и водоотведения     </t>
  </si>
  <si>
    <t xml:space="preserve">отопления (в отопительный период)    </t>
  </si>
  <si>
    <t xml:space="preserve">2. Работы, выполняемые в целях надлежащего систем теплоснабжения </t>
  </si>
  <si>
    <t xml:space="preserve"> 2.1. Промывка и регулировка системы отопления </t>
  </si>
  <si>
    <t>очистка от снега, льда, посыпка песком-70,0  м2</t>
  </si>
  <si>
    <t>Устройства мусорных урн (3 шт.)</t>
  </si>
  <si>
    <t xml:space="preserve">4.2. Организация мест накопления бытовых отходов (окраска контейнеров - доля на дом) </t>
  </si>
  <si>
    <t>3.4. Уборка и выкашивание газонов</t>
  </si>
  <si>
    <t>Смена светильника (Акт от 29.11.2019 г.)</t>
  </si>
  <si>
    <t xml:space="preserve">2.1. Уборка придомовой территории </t>
  </si>
  <si>
    <t xml:space="preserve">Составила:инженер  ООО"Континент" :Каминская Н.И.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</si>
</sst>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4" xfId="0" applyBorder="1"/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3" xfId="0" applyNumberFormat="1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49" fontId="4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2" borderId="4" xfId="0" applyFill="1" applyBorder="1"/>
    <xf numFmtId="2" fontId="0" fillId="0" borderId="0" xfId="0" applyNumberFormat="1"/>
    <xf numFmtId="0" fontId="5" fillId="2" borderId="1" xfId="0" applyFont="1" applyFill="1" applyBorder="1"/>
    <xf numFmtId="4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2" fontId="3" fillId="2" borderId="1" xfId="0" applyNumberFormat="1" applyFont="1" applyFill="1" applyBorder="1"/>
    <xf numFmtId="0" fontId="5" fillId="2" borderId="4" xfId="0" applyFont="1" applyFill="1" applyBorder="1"/>
    <xf numFmtId="2" fontId="0" fillId="0" borderId="7" xfId="0" applyNumberFormat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2" fontId="0" fillId="2" borderId="7" xfId="0" applyNumberFormat="1" applyFill="1" applyBorder="1"/>
    <xf numFmtId="0" fontId="0" fillId="0" borderId="15" xfId="0" applyBorder="1"/>
    <xf numFmtId="2" fontId="0" fillId="2" borderId="16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11" fillId="0" borderId="1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wrapText="1"/>
    </xf>
    <xf numFmtId="2" fontId="5" fillId="2" borderId="18" xfId="0" applyNumberFormat="1" applyFont="1" applyFill="1" applyBorder="1"/>
    <xf numFmtId="4" fontId="5" fillId="0" borderId="6" xfId="0" applyNumberFormat="1" applyFont="1" applyBorder="1"/>
    <xf numFmtId="0" fontId="12" fillId="0" borderId="11" xfId="0" applyFont="1" applyBorder="1" applyAlignment="1">
      <alignment wrapText="1"/>
    </xf>
    <xf numFmtId="0" fontId="10" fillId="0" borderId="0" xfId="0" applyFont="1"/>
    <xf numFmtId="2" fontId="0" fillId="0" borderId="4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11" fillId="0" borderId="5" xfId="0" applyFont="1" applyBorder="1"/>
    <xf numFmtId="0" fontId="1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1" fillId="3" borderId="8" xfId="0" applyFont="1" applyFill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3" borderId="8" xfId="0" applyFont="1" applyFill="1" applyBorder="1" applyAlignment="1">
      <alignment horizontal="center" wrapText="1"/>
    </xf>
    <xf numFmtId="0" fontId="0" fillId="0" borderId="19" xfId="0" applyBorder="1"/>
    <xf numFmtId="0" fontId="15" fillId="0" borderId="3" xfId="0" applyFont="1" applyBorder="1"/>
    <xf numFmtId="0" fontId="15" fillId="0" borderId="0" xfId="0" applyFont="1"/>
    <xf numFmtId="0" fontId="15" fillId="0" borderId="1" xfId="0" applyFont="1" applyBorder="1"/>
    <xf numFmtId="0" fontId="15" fillId="0" borderId="5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/>
    <xf numFmtId="0" fontId="11" fillId="0" borderId="20" xfId="0" applyFont="1" applyBorder="1" applyAlignment="1">
      <alignment wrapText="1"/>
    </xf>
    <xf numFmtId="0" fontId="1" fillId="2" borderId="1" xfId="0" applyFont="1" applyFill="1" applyBorder="1"/>
    <xf numFmtId="0" fontId="11" fillId="0" borderId="1" xfId="0" applyFont="1" applyBorder="1" applyAlignment="1">
      <alignment horizontal="left" wrapText="1"/>
    </xf>
    <xf numFmtId="0" fontId="11" fillId="0" borderId="20" xfId="0" applyFont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center"/>
    </xf>
    <xf numFmtId="2" fontId="0" fillId="2" borderId="3" xfId="0" applyNumberForma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</cellXfs>
  <cellStyles count="2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37" zoomScale="125" zoomScaleNormal="125" zoomScalePageLayoutView="125" workbookViewId="0">
      <selection activeCell="C49" sqref="C49"/>
    </sheetView>
  </sheetViews>
  <sheetFormatPr defaultColWidth="8.85546875" defaultRowHeight="15"/>
  <cols>
    <col min="1" max="1" width="4.140625" customWidth="1"/>
    <col min="2" max="2" width="63.7109375" customWidth="1"/>
    <col min="3" max="3" width="5.42578125" customWidth="1"/>
    <col min="4" max="4" width="7.7109375" customWidth="1"/>
    <col min="5" max="5" width="13.28515625" customWidth="1"/>
    <col min="6" max="6" width="10.7109375" bestFit="1" customWidth="1"/>
    <col min="7" max="7" width="8.140625" customWidth="1"/>
    <col min="8" max="8" width="10.42578125" customWidth="1"/>
    <col min="9" max="9" width="9.7109375" bestFit="1" customWidth="1"/>
  </cols>
  <sheetData>
    <row r="1" spans="1:10" ht="38.25" customHeight="1">
      <c r="B1" s="96" t="s">
        <v>39</v>
      </c>
      <c r="C1" s="96"/>
      <c r="D1" s="96"/>
      <c r="E1" s="96"/>
      <c r="F1" s="96"/>
      <c r="G1" s="96"/>
      <c r="H1" s="96"/>
      <c r="I1" s="4"/>
      <c r="J1" s="4"/>
    </row>
    <row r="2" spans="1:10" ht="108.75" customHeight="1">
      <c r="A2" s="3" t="s">
        <v>2</v>
      </c>
      <c r="B2" s="3" t="s">
        <v>0</v>
      </c>
      <c r="C2" s="3" t="s">
        <v>5</v>
      </c>
      <c r="D2" s="3" t="s">
        <v>1</v>
      </c>
      <c r="E2" s="34" t="s">
        <v>8</v>
      </c>
      <c r="F2" s="34" t="s">
        <v>44</v>
      </c>
      <c r="G2" s="3" t="s">
        <v>3</v>
      </c>
      <c r="H2" s="34" t="s">
        <v>9</v>
      </c>
    </row>
    <row r="3" spans="1:10" ht="27.75" customHeight="1">
      <c r="A3" s="3"/>
      <c r="B3" s="73" t="s">
        <v>40</v>
      </c>
      <c r="C3" s="3" t="s">
        <v>7</v>
      </c>
      <c r="D3" s="28">
        <v>2323.5</v>
      </c>
      <c r="E3" s="35">
        <f>D3*19.53*8</f>
        <v>363023.64</v>
      </c>
      <c r="F3" s="28"/>
      <c r="G3" s="3"/>
      <c r="H3" s="28"/>
    </row>
    <row r="4" spans="1:10" ht="27.75" customHeight="1">
      <c r="A4" s="3"/>
      <c r="B4" s="75" t="s">
        <v>41</v>
      </c>
      <c r="C4" s="3"/>
      <c r="D4" s="28"/>
      <c r="E4" s="35"/>
      <c r="F4" s="28"/>
      <c r="G4" s="3"/>
      <c r="H4" s="28"/>
    </row>
    <row r="5" spans="1:10" ht="27.75" customHeight="1">
      <c r="A5" s="3"/>
      <c r="B5" s="74" t="s">
        <v>42</v>
      </c>
      <c r="C5" s="3"/>
      <c r="D5" s="28"/>
      <c r="E5" s="35"/>
      <c r="F5" s="28"/>
      <c r="G5" s="3"/>
      <c r="H5" s="28"/>
    </row>
    <row r="6" spans="1:10" ht="40.5" customHeight="1">
      <c r="A6" s="3"/>
      <c r="B6" s="95" t="s">
        <v>43</v>
      </c>
      <c r="C6" s="3"/>
      <c r="D6" s="28"/>
      <c r="E6" s="76">
        <f>0.05*D3*8</f>
        <v>929.40000000000009</v>
      </c>
      <c r="F6" s="28"/>
      <c r="G6" s="3">
        <f>7200+4972+470+200</f>
        <v>12842</v>
      </c>
      <c r="H6" s="28">
        <f>E6</f>
        <v>929.40000000000009</v>
      </c>
    </row>
    <row r="7" spans="1:10" ht="27.75" customHeight="1">
      <c r="A7" s="3"/>
      <c r="B7" s="78" t="s">
        <v>45</v>
      </c>
      <c r="C7" s="3"/>
      <c r="D7" s="28"/>
      <c r="E7" s="35"/>
      <c r="F7" s="28"/>
      <c r="G7" s="3"/>
      <c r="H7" s="28"/>
    </row>
    <row r="8" spans="1:10" ht="27.75" customHeight="1">
      <c r="A8" s="3"/>
      <c r="B8" s="77" t="s">
        <v>46</v>
      </c>
      <c r="C8" s="3"/>
      <c r="D8" s="28"/>
      <c r="E8" s="35"/>
      <c r="F8" s="28"/>
      <c r="G8" s="3"/>
      <c r="H8" s="28"/>
    </row>
    <row r="9" spans="1:10" ht="18" customHeight="1" thickBot="1">
      <c r="A9" s="3"/>
      <c r="B9" s="79" t="s">
        <v>47</v>
      </c>
      <c r="C9" s="3"/>
      <c r="D9" s="28"/>
      <c r="E9" s="35"/>
      <c r="F9" s="28"/>
      <c r="G9" s="3"/>
      <c r="H9" s="28"/>
    </row>
    <row r="10" spans="1:10" ht="18" customHeight="1" thickBot="1">
      <c r="A10" s="3"/>
      <c r="B10" s="79" t="s">
        <v>48</v>
      </c>
      <c r="C10" s="3"/>
      <c r="D10" s="28"/>
      <c r="E10" s="76">
        <f>0.8*D3*8</f>
        <v>14870.400000000001</v>
      </c>
      <c r="F10" s="28"/>
      <c r="G10" s="3">
        <f>440</f>
        <v>440</v>
      </c>
      <c r="H10" s="28">
        <f>E10</f>
        <v>14870.400000000001</v>
      </c>
    </row>
    <row r="11" spans="1:10" ht="17.25" customHeight="1" thickBot="1">
      <c r="A11" s="3"/>
      <c r="B11" s="79" t="s">
        <v>49</v>
      </c>
      <c r="C11" s="3"/>
      <c r="D11" s="28"/>
      <c r="E11" s="76">
        <f>0.02*D3*8</f>
        <v>371.76</v>
      </c>
      <c r="F11" s="28"/>
      <c r="G11" s="3"/>
      <c r="H11" s="28">
        <f>E11</f>
        <v>371.76</v>
      </c>
    </row>
    <row r="12" spans="1:10" ht="17.25" customHeight="1" thickBot="1">
      <c r="A12" s="3"/>
      <c r="B12" s="80" t="s">
        <v>37</v>
      </c>
      <c r="C12" s="3"/>
      <c r="D12" s="28"/>
      <c r="E12" s="76">
        <f>0.7*8*D3</f>
        <v>13011.599999999999</v>
      </c>
      <c r="F12" s="28"/>
      <c r="G12" s="3"/>
      <c r="H12" s="28">
        <f>E12</f>
        <v>13011.599999999999</v>
      </c>
    </row>
    <row r="13" spans="1:10" ht="18" customHeight="1" thickBot="1">
      <c r="A13" s="3"/>
      <c r="B13" s="81" t="s">
        <v>50</v>
      </c>
      <c r="C13" s="3"/>
      <c r="D13" s="28"/>
      <c r="E13" s="76"/>
      <c r="F13" s="28"/>
      <c r="G13" s="3"/>
      <c r="H13" s="28"/>
    </row>
    <row r="14" spans="1:10" ht="13.5" customHeight="1" thickBot="1">
      <c r="A14" s="3"/>
      <c r="B14" s="36" t="s">
        <v>51</v>
      </c>
      <c r="C14" s="3"/>
      <c r="D14" s="28"/>
      <c r="E14" s="76">
        <f>1.56*8*D3</f>
        <v>28997.280000000002</v>
      </c>
      <c r="F14" s="28"/>
      <c r="G14" s="3"/>
      <c r="H14" s="28">
        <f>E14</f>
        <v>28997.280000000002</v>
      </c>
    </row>
    <row r="15" spans="1:10" ht="30.75" customHeight="1" thickBot="1">
      <c r="A15" s="14"/>
      <c r="B15" s="38" t="s">
        <v>10</v>
      </c>
      <c r="C15" s="1"/>
      <c r="D15" s="6"/>
      <c r="E15" s="64"/>
      <c r="F15" s="19"/>
      <c r="G15" s="16"/>
      <c r="H15" s="33"/>
    </row>
    <row r="16" spans="1:10" s="10" customFormat="1" ht="16.5" customHeight="1" thickBot="1">
      <c r="A16" s="15"/>
      <c r="B16" s="39" t="s">
        <v>11</v>
      </c>
      <c r="C16" s="8"/>
      <c r="D16" s="9"/>
      <c r="E16" s="31"/>
      <c r="F16" s="32"/>
      <c r="G16" s="17"/>
      <c r="H16" s="33"/>
    </row>
    <row r="17" spans="1:8" ht="15.75" thickBot="1">
      <c r="A17" s="11"/>
      <c r="B17" s="40" t="s">
        <v>12</v>
      </c>
      <c r="C17" s="5"/>
      <c r="D17" s="1"/>
      <c r="E17" s="94">
        <f>0.12*D3*8</f>
        <v>2230.56</v>
      </c>
      <c r="F17" s="18"/>
      <c r="G17" s="19">
        <f>162</f>
        <v>162</v>
      </c>
      <c r="H17" s="33">
        <f t="shared" ref="H17:H43" si="0">E17+F17+G17</f>
        <v>2392.56</v>
      </c>
    </row>
    <row r="18" spans="1:8">
      <c r="A18" s="11"/>
      <c r="B18" s="92" t="s">
        <v>56</v>
      </c>
      <c r="C18" s="5"/>
      <c r="D18" s="1"/>
      <c r="E18" s="32"/>
      <c r="F18" s="18">
        <v>520.34</v>
      </c>
      <c r="G18" s="19">
        <v>360</v>
      </c>
      <c r="H18" s="33">
        <f>F18+G18</f>
        <v>880.34</v>
      </c>
    </row>
    <row r="19" spans="1:8" ht="29.25" thickBot="1">
      <c r="A19" s="11"/>
      <c r="B19" s="42" t="s">
        <v>13</v>
      </c>
      <c r="C19" s="5"/>
      <c r="D19" s="1"/>
      <c r="E19" s="65"/>
      <c r="F19" s="18"/>
      <c r="G19" s="16"/>
      <c r="H19" s="33"/>
    </row>
    <row r="20" spans="1:8" ht="29.25" thickBot="1">
      <c r="A20" s="11"/>
      <c r="B20" s="43" t="s">
        <v>14</v>
      </c>
      <c r="C20" s="5"/>
      <c r="D20" s="1"/>
      <c r="E20" s="65"/>
      <c r="F20" s="18"/>
      <c r="G20" s="16"/>
      <c r="H20" s="33"/>
    </row>
    <row r="21" spans="1:8" ht="15.75" thickBot="1">
      <c r="A21" s="11"/>
      <c r="B21" s="44" t="s">
        <v>15</v>
      </c>
      <c r="C21" s="5" t="s">
        <v>7</v>
      </c>
      <c r="D21" s="71">
        <v>388.7</v>
      </c>
      <c r="E21" s="65">
        <f>3.48*D3*8</f>
        <v>64686.239999999998</v>
      </c>
      <c r="F21" s="18"/>
      <c r="G21" s="19">
        <f>819+220</f>
        <v>1039</v>
      </c>
      <c r="H21" s="33">
        <f t="shared" si="0"/>
        <v>65725.239999999991</v>
      </c>
    </row>
    <row r="22" spans="1:8" ht="15.75" thickBot="1">
      <c r="A22" s="11"/>
      <c r="B22" s="40" t="s">
        <v>16</v>
      </c>
      <c r="C22" s="5" t="s">
        <v>7</v>
      </c>
      <c r="D22" s="71">
        <v>388.7</v>
      </c>
      <c r="E22" s="65">
        <f>0.44*D3*8</f>
        <v>8178.72</v>
      </c>
      <c r="F22" s="18"/>
      <c r="G22" s="16"/>
      <c r="H22" s="33">
        <f t="shared" si="0"/>
        <v>8178.72</v>
      </c>
    </row>
    <row r="23" spans="1:8" ht="15.75" thickBot="1">
      <c r="A23" s="11"/>
      <c r="B23" s="41" t="s">
        <v>17</v>
      </c>
      <c r="C23" s="82" t="s">
        <v>7</v>
      </c>
      <c r="D23" s="83">
        <v>892.7</v>
      </c>
      <c r="E23" s="32">
        <f>0.08*D3*8</f>
        <v>1487.04</v>
      </c>
      <c r="F23" s="18"/>
      <c r="G23" s="16"/>
      <c r="H23" s="33">
        <f t="shared" si="0"/>
        <v>1487.04</v>
      </c>
    </row>
    <row r="24" spans="1:8" ht="15.75" thickBot="1">
      <c r="A24" s="11"/>
      <c r="B24" s="45" t="s">
        <v>18</v>
      </c>
      <c r="C24" s="1" t="s">
        <v>7</v>
      </c>
      <c r="D24" s="85">
        <v>540.70000000000005</v>
      </c>
      <c r="E24" s="32">
        <f>0.08*D3*8</f>
        <v>1487.04</v>
      </c>
      <c r="F24" s="18"/>
      <c r="G24" s="16"/>
      <c r="H24" s="33">
        <f t="shared" si="0"/>
        <v>1487.04</v>
      </c>
    </row>
    <row r="25" spans="1:8" ht="28.5" customHeight="1" thickBot="1">
      <c r="A25" s="14"/>
      <c r="B25" s="46" t="s">
        <v>19</v>
      </c>
      <c r="C25" s="5"/>
      <c r="D25" s="71"/>
      <c r="E25" s="32"/>
      <c r="F25" s="18"/>
      <c r="G25" s="16"/>
      <c r="H25" s="33"/>
    </row>
    <row r="26" spans="1:8" ht="18.75" customHeight="1">
      <c r="A26" s="11"/>
      <c r="B26" s="92" t="s">
        <v>57</v>
      </c>
      <c r="C26" s="5"/>
      <c r="D26" s="71"/>
      <c r="E26" s="32"/>
      <c r="F26" s="18"/>
      <c r="G26" s="19">
        <f>37.5+25.9</f>
        <v>63.4</v>
      </c>
      <c r="H26" s="33">
        <f>G26</f>
        <v>63.4</v>
      </c>
    </row>
    <row r="27" spans="1:8" ht="17.25" customHeight="1" thickBot="1">
      <c r="A27" s="11"/>
      <c r="B27" s="45" t="s">
        <v>52</v>
      </c>
      <c r="C27" s="5" t="s">
        <v>7</v>
      </c>
      <c r="D27" s="85">
        <v>1017.1</v>
      </c>
      <c r="E27" s="32">
        <f>0.55*D3*8</f>
        <v>10223.400000000001</v>
      </c>
      <c r="F27" s="18"/>
      <c r="G27" s="19">
        <f>51.8</f>
        <v>51.8</v>
      </c>
      <c r="H27" s="33">
        <f t="shared" si="0"/>
        <v>10275.200000000001</v>
      </c>
    </row>
    <row r="28" spans="1:8" ht="30.75" thickBot="1">
      <c r="A28" s="11"/>
      <c r="B28" s="40" t="s">
        <v>20</v>
      </c>
      <c r="C28" s="5" t="s">
        <v>7</v>
      </c>
      <c r="D28" s="85">
        <v>1.9</v>
      </c>
      <c r="E28" s="32">
        <f>0.1*D3*8</f>
        <v>1858.8000000000002</v>
      </c>
      <c r="G28" s="16"/>
      <c r="H28" s="68">
        <f>E28</f>
        <v>1858.8000000000002</v>
      </c>
    </row>
    <row r="29" spans="1:8">
      <c r="A29" s="14"/>
      <c r="B29" s="45" t="s">
        <v>21</v>
      </c>
      <c r="C29" s="97" t="s">
        <v>7</v>
      </c>
      <c r="D29" s="99">
        <v>7.9</v>
      </c>
      <c r="E29" s="101">
        <f>0.03*D3*8</f>
        <v>557.64</v>
      </c>
      <c r="F29" s="52"/>
      <c r="G29" s="24"/>
      <c r="H29" s="103">
        <f t="shared" si="0"/>
        <v>557.64</v>
      </c>
    </row>
    <row r="30" spans="1:8" ht="15.75" thickBot="1">
      <c r="A30" s="21"/>
      <c r="B30" s="57" t="s">
        <v>32</v>
      </c>
      <c r="C30" s="98"/>
      <c r="D30" s="100"/>
      <c r="E30" s="102"/>
      <c r="F30" s="56"/>
      <c r="G30" s="55"/>
      <c r="H30" s="104"/>
    </row>
    <row r="31" spans="1:8" ht="29.25" thickBot="1">
      <c r="A31" s="21"/>
      <c r="B31" s="46" t="s">
        <v>22</v>
      </c>
      <c r="C31" s="53"/>
      <c r="D31" s="86"/>
      <c r="E31" s="66"/>
      <c r="F31" s="54"/>
      <c r="G31" s="55"/>
      <c r="H31" s="33"/>
    </row>
    <row r="32" spans="1:8" ht="15.75" thickBot="1">
      <c r="A32" s="15"/>
      <c r="B32" s="47" t="s">
        <v>23</v>
      </c>
      <c r="C32" s="1" t="s">
        <v>7</v>
      </c>
      <c r="D32" s="85">
        <v>1017.1</v>
      </c>
      <c r="E32" s="22">
        <f>0.53*D3*8</f>
        <v>9851.6400000000012</v>
      </c>
      <c r="F32" s="19"/>
      <c r="G32" s="19">
        <f>126.86+95</f>
        <v>221.86</v>
      </c>
      <c r="H32" s="33">
        <f t="shared" si="0"/>
        <v>10073.500000000002</v>
      </c>
    </row>
    <row r="33" spans="1:11" ht="30.75" thickBot="1">
      <c r="A33" s="11"/>
      <c r="B33" s="47" t="s">
        <v>24</v>
      </c>
      <c r="C33" s="1" t="s">
        <v>7</v>
      </c>
      <c r="D33" s="85">
        <v>1.9</v>
      </c>
      <c r="E33" s="22">
        <f>0.06*D3*8</f>
        <v>1115.28</v>
      </c>
      <c r="F33" s="22"/>
      <c r="G33" s="23"/>
      <c r="H33" s="68">
        <f t="shared" si="0"/>
        <v>1115.28</v>
      </c>
    </row>
    <row r="34" spans="1:11" ht="15.75" thickBot="1">
      <c r="A34" s="11"/>
      <c r="B34" s="48" t="s">
        <v>38</v>
      </c>
      <c r="C34" s="58" t="s">
        <v>7</v>
      </c>
      <c r="D34" s="88">
        <v>7.9</v>
      </c>
      <c r="E34" s="22">
        <f>0.02*D3*8</f>
        <v>371.76</v>
      </c>
      <c r="F34" s="19"/>
      <c r="G34" s="24"/>
      <c r="H34" s="33">
        <f t="shared" si="0"/>
        <v>371.76</v>
      </c>
    </row>
    <row r="35" spans="1:11" ht="15.75" thickBot="1">
      <c r="A35" s="11"/>
      <c r="B35" s="37" t="s">
        <v>55</v>
      </c>
      <c r="C35" s="58" t="s">
        <v>7</v>
      </c>
      <c r="D35" s="84">
        <v>406.8</v>
      </c>
      <c r="E35" s="22">
        <f>0.54*8*D3</f>
        <v>10037.52</v>
      </c>
      <c r="F35" s="19"/>
      <c r="G35" s="24">
        <f>33</f>
        <v>33</v>
      </c>
      <c r="H35" s="33">
        <f>E35+F35+G35</f>
        <v>10070.52</v>
      </c>
    </row>
    <row r="36" spans="1:11" ht="15.75" thickBot="1">
      <c r="A36" s="12"/>
      <c r="B36" s="49" t="s">
        <v>25</v>
      </c>
      <c r="C36" s="1"/>
      <c r="D36" s="87"/>
      <c r="E36" s="67"/>
      <c r="F36" s="20"/>
      <c r="G36" s="30"/>
      <c r="H36" s="33"/>
    </row>
    <row r="37" spans="1:11">
      <c r="A37" s="14"/>
      <c r="B37" s="89" t="s">
        <v>26</v>
      </c>
      <c r="C37" s="1"/>
      <c r="D37" s="87"/>
      <c r="E37" s="68"/>
      <c r="F37" s="19"/>
      <c r="G37" s="16"/>
      <c r="H37" s="33"/>
    </row>
    <row r="38" spans="1:11" ht="15.75" thickBot="1">
      <c r="A38" s="11"/>
      <c r="B38" s="44" t="s">
        <v>27</v>
      </c>
      <c r="C38" s="1"/>
      <c r="D38" s="87"/>
      <c r="E38" s="22">
        <f>4.42*D3*8</f>
        <v>82158.959999999992</v>
      </c>
      <c r="F38" s="19"/>
      <c r="G38" s="16"/>
      <c r="H38" s="33">
        <f t="shared" si="0"/>
        <v>82158.959999999992</v>
      </c>
    </row>
    <row r="39" spans="1:11" ht="30.75" thickBot="1">
      <c r="A39" s="12"/>
      <c r="B39" s="47" t="s">
        <v>54</v>
      </c>
      <c r="C39" s="1" t="s">
        <v>35</v>
      </c>
      <c r="D39" s="87">
        <v>1</v>
      </c>
      <c r="E39" s="69">
        <f>0.02*D3*8</f>
        <v>371.76</v>
      </c>
      <c r="F39" s="20"/>
      <c r="G39" s="16"/>
      <c r="H39" s="68">
        <f t="shared" si="0"/>
        <v>371.76</v>
      </c>
    </row>
    <row r="40" spans="1:11" ht="45" customHeight="1" thickBot="1">
      <c r="A40" s="15"/>
      <c r="B40" s="50" t="s">
        <v>28</v>
      </c>
      <c r="C40" s="1"/>
      <c r="D40" s="87"/>
      <c r="E40" s="22"/>
      <c r="F40" s="19"/>
      <c r="G40" s="16"/>
      <c r="H40" s="33"/>
    </row>
    <row r="41" spans="1:11" ht="15.75" thickBot="1">
      <c r="A41" s="15"/>
      <c r="B41" s="51" t="s">
        <v>29</v>
      </c>
      <c r="C41" s="1"/>
      <c r="D41" s="87"/>
      <c r="E41" s="22">
        <f>0.97*D3*8</f>
        <v>18030.36</v>
      </c>
      <c r="F41" s="19"/>
      <c r="G41" s="16"/>
      <c r="H41" s="33">
        <f t="shared" si="0"/>
        <v>18030.36</v>
      </c>
    </row>
    <row r="42" spans="1:11" ht="15.75" thickBot="1">
      <c r="A42" s="13"/>
      <c r="B42" s="51" t="s">
        <v>30</v>
      </c>
      <c r="C42" s="1"/>
      <c r="D42" s="87"/>
      <c r="E42" s="69">
        <f>1.48*D3*8</f>
        <v>27510.239999999998</v>
      </c>
      <c r="F42" s="20"/>
      <c r="G42" s="16"/>
      <c r="H42" s="33">
        <f t="shared" si="0"/>
        <v>27510.239999999998</v>
      </c>
      <c r="K42" t="s">
        <v>4</v>
      </c>
    </row>
    <row r="43" spans="1:11" ht="15.75" thickBot="1">
      <c r="A43" s="13"/>
      <c r="B43" s="51" t="s">
        <v>31</v>
      </c>
      <c r="C43" s="1"/>
      <c r="D43" s="87"/>
      <c r="E43" s="70">
        <f>3*D3*8</f>
        <v>55764</v>
      </c>
      <c r="F43" s="29"/>
      <c r="G43" s="16"/>
      <c r="H43" s="33">
        <f t="shared" si="0"/>
        <v>55764</v>
      </c>
    </row>
    <row r="44" spans="1:11" ht="15.75" thickBot="1">
      <c r="A44" s="13"/>
      <c r="B44" s="62" t="s">
        <v>36</v>
      </c>
      <c r="C44" s="1"/>
      <c r="D44" s="87"/>
      <c r="E44" s="70"/>
      <c r="F44" s="29"/>
      <c r="G44" s="16"/>
      <c r="H44" s="33"/>
    </row>
    <row r="45" spans="1:11">
      <c r="A45" s="13"/>
      <c r="B45" s="91" t="s">
        <v>53</v>
      </c>
      <c r="C45" s="1" t="s">
        <v>35</v>
      </c>
      <c r="D45" s="87">
        <v>3</v>
      </c>
      <c r="E45" s="70">
        <f>0.48*8*D3</f>
        <v>8922.24</v>
      </c>
      <c r="F45" s="29"/>
      <c r="G45" s="16"/>
      <c r="H45" s="93">
        <f>E45</f>
        <v>8922.24</v>
      </c>
    </row>
    <row r="46" spans="1:11" ht="24.75" customHeight="1">
      <c r="A46" s="12"/>
      <c r="B46" s="59" t="s">
        <v>33</v>
      </c>
      <c r="C46" s="1"/>
      <c r="D46" s="87"/>
      <c r="E46" s="67">
        <f>SUM(E6:E45)</f>
        <v>363023.64</v>
      </c>
      <c r="F46" s="20"/>
      <c r="G46" s="90"/>
      <c r="H46" s="20">
        <f>SUM(H6:H45)</f>
        <v>365475.04</v>
      </c>
      <c r="I46" s="25"/>
    </row>
    <row r="47" spans="1:11" ht="27" customHeight="1">
      <c r="A47" s="12"/>
      <c r="B47" s="7" t="s">
        <v>34</v>
      </c>
      <c r="C47" s="1"/>
      <c r="D47" s="87"/>
      <c r="E47" s="67"/>
      <c r="F47" s="20"/>
      <c r="G47" s="26"/>
      <c r="H47" s="60">
        <f>H46-E46</f>
        <v>2451.3999999999651</v>
      </c>
    </row>
    <row r="48" spans="1:11" ht="21" customHeight="1">
      <c r="A48" s="12"/>
      <c r="B48" s="2" t="s">
        <v>6</v>
      </c>
      <c r="C48" s="1"/>
      <c r="D48" s="87"/>
      <c r="E48" s="68"/>
      <c r="F48" s="19"/>
      <c r="G48" s="16"/>
      <c r="H48" s="61">
        <v>46178.31</v>
      </c>
    </row>
    <row r="49" spans="2:8">
      <c r="H49" s="72"/>
    </row>
    <row r="50" spans="2:8">
      <c r="B50" s="63" t="s">
        <v>58</v>
      </c>
      <c r="F50" s="25"/>
      <c r="H50" s="27"/>
    </row>
    <row r="51" spans="2:8">
      <c r="H51" s="27"/>
    </row>
  </sheetData>
  <mergeCells count="5">
    <mergeCell ref="B1:H1"/>
    <mergeCell ref="C29:C30"/>
    <mergeCell ref="D29:D30"/>
    <mergeCell ref="E29:E30"/>
    <mergeCell ref="H29:H30"/>
  </mergeCells>
  <phoneticPr fontId="6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2020-04-08T06:23:55Z</dcterms:modified>
</cp:coreProperties>
</file>