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2019г. (5 месяцев)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F48" i="2"/>
  <c r="G10"/>
  <c r="G29"/>
  <c r="G11"/>
  <c r="H11" s="1"/>
  <c r="H12"/>
  <c r="G12"/>
  <c r="G19"/>
  <c r="G47"/>
  <c r="G34"/>
  <c r="G6"/>
  <c r="G37"/>
  <c r="H20"/>
  <c r="G48" l="1"/>
  <c r="E47"/>
  <c r="H47" s="1"/>
  <c r="E45"/>
  <c r="H45" s="1"/>
  <c r="E44"/>
  <c r="E43"/>
  <c r="E41"/>
  <c r="E40"/>
  <c r="H40" s="1"/>
  <c r="E37"/>
  <c r="H37" s="1"/>
  <c r="E36"/>
  <c r="E35"/>
  <c r="E34"/>
  <c r="H34" s="1"/>
  <c r="E31"/>
  <c r="H31" s="1"/>
  <c r="E30"/>
  <c r="H30" s="1"/>
  <c r="E29"/>
  <c r="E26"/>
  <c r="H26" s="1"/>
  <c r="E25"/>
  <c r="H25" s="1"/>
  <c r="E24"/>
  <c r="H24" s="1"/>
  <c r="E23"/>
  <c r="H23" s="1"/>
  <c r="E19"/>
  <c r="H19" s="1"/>
  <c r="E16"/>
  <c r="H16" s="1"/>
  <c r="E14"/>
  <c r="H14" s="1"/>
  <c r="E13"/>
  <c r="H13" s="1"/>
  <c r="E10"/>
  <c r="H10" s="1"/>
  <c r="E6"/>
  <c r="H6" s="1"/>
  <c r="E3"/>
  <c r="H44"/>
  <c r="H43"/>
  <c r="H35"/>
  <c r="H36"/>
  <c r="H29" l="1"/>
  <c r="E48"/>
  <c r="H41"/>
  <c r="H48" s="1"/>
</calcChain>
</file>

<file path=xl/sharedStrings.xml><?xml version="1.0" encoding="utf-8"?>
<sst xmlns="http://schemas.openxmlformats.org/spreadsheetml/2006/main" count="73" uniqueCount="62">
  <si>
    <t>Наименование работ</t>
  </si>
  <si>
    <t>Объем</t>
  </si>
  <si>
    <t>№ п/п</t>
  </si>
  <si>
    <t>Материалы,                руб.</t>
  </si>
  <si>
    <t xml:space="preserve"> </t>
  </si>
  <si>
    <t>Ед. изм.</t>
  </si>
  <si>
    <t>Долг на 31/12/2019</t>
  </si>
  <si>
    <t>м2</t>
  </si>
  <si>
    <t>Годовая плата,               руб.</t>
  </si>
  <si>
    <t>Итого стоимость работ, руб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</si>
  <si>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</si>
  <si>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</si>
  <si>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</si>
  <si>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</si>
  <si>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</si>
  <si>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</si>
  <si>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</si>
  <si>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</si>
  <si>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</si>
  <si>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</si>
  <si>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</si>
  <si>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</si>
  <si>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</si>
  <si>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</si>
  <si>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</si>
  <si>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</si>
  <si>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</si>
  <si>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</si>
  <si>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</si>
  <si>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</si>
  <si>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</si>
  <si>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</si>
  <si>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</si>
  <si>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</si>
  <si>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</si>
  <si>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</si>
  <si>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шт.</t>
  </si>
  <si>
    <t>6. Дополнительные работы и услуги</t>
  </si>
  <si>
    <t>1.2. Обслуживание узла учета тепловой энергии</t>
  </si>
  <si>
    <t>3.3. Уборка крыльца, площадки перед входом в подъезд</t>
  </si>
  <si>
    <t xml:space="preserve">Стоимость  за 1 кв.м общей площади 19,53 руб. </t>
  </si>
  <si>
    <t>I. Работы, необходимые для надлежащего содержания несущих конструкций  и ненесущих конструкций  МКД.</t>
  </si>
  <si>
    <t>1. Работы, выполняемые в целях надлежащего содержания крыш.</t>
  </si>
  <si>
    <t xml:space="preserve">1.1.  Проверка  прочности,   водонепроницаемости,  деформации покрытия,  водоотводящих устройств и оборудования; осмотр потолков верхних этажей домов.  </t>
  </si>
  <si>
    <t>Стоимость выполненных доп.работ (за отчетный период), руб.</t>
  </si>
  <si>
    <t>II.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</si>
  <si>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</si>
  <si>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t>1.1. Проверка исправности и работоспособности:</t>
  </si>
  <si>
    <t xml:space="preserve"> водоснабжения и водоотведения     </t>
  </si>
  <si>
    <t xml:space="preserve">отопления (в отопительный период)    </t>
  </si>
  <si>
    <t xml:space="preserve">2. Работы, выполняемые в целях надлежащего систем теплоснабжения </t>
  </si>
  <si>
    <t xml:space="preserve"> 2.1. Промывка и регулировка системы отопления </t>
  </si>
  <si>
    <t>очистка от снега, льда, посыпка песком-70,0  м2</t>
  </si>
  <si>
    <t>Устройства мусорных урн (3 шт.)</t>
  </si>
  <si>
    <t xml:space="preserve">4.2. Организация мест накопления бытовых отходов (окраска контейнеров - доля на дом) </t>
  </si>
  <si>
    <t>щт.</t>
  </si>
  <si>
    <t>3.4. Уборка и выкашивание газонов</t>
  </si>
  <si>
    <t>Стоимость выполненных работ по текущему ремонту и содержанию жилого дома № 15 А                                 по ул. Донская за период с 01.07.2019 по 31.12.2019 г.г. (6 месяцев)</t>
  </si>
  <si>
    <t>Ремонт освещения  дома (Акт от 17,09.2019 г.)-работа вышки</t>
  </si>
  <si>
    <t>Смена вентиля (Акт от 29.11.2019 г.)</t>
  </si>
  <si>
    <t>Замена люка канализационного(Акт от 11.2019 г.)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</si>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</sst>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2" fontId="3" fillId="2" borderId="1" xfId="0" applyNumberFormat="1" applyFont="1" applyFill="1" applyBorder="1"/>
    <xf numFmtId="0" fontId="5" fillId="2" borderId="4" xfId="0" applyFont="1" applyFill="1" applyBorder="1"/>
    <xf numFmtId="2" fontId="0" fillId="0" borderId="7" xfId="0" applyNumberFormat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2" fontId="0" fillId="2" borderId="7" xfId="0" applyNumberFormat="1" applyFill="1" applyBorder="1"/>
    <xf numFmtId="0" fontId="0" fillId="0" borderId="15" xfId="0" applyBorder="1"/>
    <xf numFmtId="2" fontId="0" fillId="2" borderId="16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11" fillId="0" borderId="17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wrapText="1"/>
    </xf>
    <xf numFmtId="4" fontId="5" fillId="0" borderId="6" xfId="0" applyNumberFormat="1" applyFont="1" applyBorder="1"/>
    <xf numFmtId="0" fontId="12" fillId="0" borderId="11" xfId="0" applyFont="1" applyBorder="1" applyAlignment="1">
      <alignment wrapText="1"/>
    </xf>
    <xf numFmtId="0" fontId="10" fillId="0" borderId="0" xfId="0" applyFont="1"/>
    <xf numFmtId="2" fontId="0" fillId="0" borderId="4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11" fillId="0" borderId="5" xfId="0" applyFont="1" applyBorder="1"/>
    <xf numFmtId="0" fontId="1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1" fillId="3" borderId="8" xfId="0" applyFont="1" applyFill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3" borderId="8" xfId="0" applyFont="1" applyFill="1" applyBorder="1" applyAlignment="1">
      <alignment horizontal="center" wrapText="1"/>
    </xf>
    <xf numFmtId="0" fontId="0" fillId="0" borderId="18" xfId="0" applyBorder="1"/>
    <xf numFmtId="0" fontId="15" fillId="0" borderId="3" xfId="0" applyFont="1" applyBorder="1"/>
    <xf numFmtId="0" fontId="15" fillId="0" borderId="0" xfId="0" applyFont="1"/>
    <xf numFmtId="0" fontId="15" fillId="0" borderId="1" xfId="0" applyFont="1" applyBorder="1"/>
    <xf numFmtId="0" fontId="15" fillId="0" borderId="5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/>
    <xf numFmtId="0" fontId="11" fillId="0" borderId="19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9" xfId="0" applyFont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center"/>
    </xf>
    <xf numFmtId="0" fontId="16" fillId="0" borderId="19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2" fontId="0" fillId="2" borderId="4" xfId="0" applyNumberFormat="1" applyFill="1" applyBorder="1"/>
    <xf numFmtId="2" fontId="1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37" zoomScale="125" zoomScaleNormal="125" zoomScalePageLayoutView="125" workbookViewId="0">
      <selection activeCell="B52" sqref="B52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.7109375" customWidth="1"/>
    <col min="5" max="5" width="13.28515625" customWidth="1"/>
    <col min="6" max="7" width="9.140625" customWidth="1"/>
    <col min="8" max="8" width="10.42578125" customWidth="1"/>
    <col min="9" max="9" width="9.7109375" bestFit="1" customWidth="1"/>
  </cols>
  <sheetData>
    <row r="1" spans="1:10" ht="38.25" customHeight="1">
      <c r="B1" s="96" t="s">
        <v>57</v>
      </c>
      <c r="C1" s="96"/>
      <c r="D1" s="96"/>
      <c r="E1" s="96"/>
      <c r="F1" s="96"/>
      <c r="G1" s="96"/>
      <c r="H1" s="96"/>
      <c r="I1" s="4"/>
      <c r="J1" s="4"/>
    </row>
    <row r="2" spans="1:10" ht="108.75" customHeight="1">
      <c r="A2" s="3" t="s">
        <v>2</v>
      </c>
      <c r="B2" s="3" t="s">
        <v>0</v>
      </c>
      <c r="C2" s="3" t="s">
        <v>5</v>
      </c>
      <c r="D2" s="3" t="s">
        <v>1</v>
      </c>
      <c r="E2" s="34" t="s">
        <v>8</v>
      </c>
      <c r="F2" s="34" t="s">
        <v>44</v>
      </c>
      <c r="G2" s="3" t="s">
        <v>3</v>
      </c>
      <c r="H2" s="34" t="s">
        <v>9</v>
      </c>
    </row>
    <row r="3" spans="1:10" ht="27.75" customHeight="1">
      <c r="A3" s="3"/>
      <c r="B3" s="72" t="s">
        <v>40</v>
      </c>
      <c r="C3" s="72" t="s">
        <v>7</v>
      </c>
      <c r="D3" s="35">
        <v>2323.5</v>
      </c>
      <c r="E3" s="35">
        <f>D3*19.53*6</f>
        <v>272267.73</v>
      </c>
      <c r="F3" s="28"/>
      <c r="G3" s="3"/>
      <c r="H3" s="28"/>
    </row>
    <row r="4" spans="1:10" ht="27.75" customHeight="1">
      <c r="A4" s="3"/>
      <c r="B4" s="74" t="s">
        <v>41</v>
      </c>
      <c r="C4" s="3"/>
      <c r="D4" s="28"/>
      <c r="E4" s="35"/>
      <c r="F4" s="28"/>
      <c r="G4" s="3"/>
      <c r="H4" s="28"/>
    </row>
    <row r="5" spans="1:10" ht="27.75" customHeight="1">
      <c r="A5" s="3"/>
      <c r="B5" s="73" t="s">
        <v>42</v>
      </c>
      <c r="C5" s="3"/>
      <c r="D5" s="28"/>
      <c r="E5" s="35"/>
      <c r="F5" s="28"/>
      <c r="G5" s="3"/>
      <c r="H5" s="28"/>
    </row>
    <row r="6" spans="1:10" ht="27.75" customHeight="1">
      <c r="A6" s="3"/>
      <c r="B6" s="93" t="s">
        <v>43</v>
      </c>
      <c r="C6" s="3"/>
      <c r="D6" s="28"/>
      <c r="E6" s="75">
        <f>0.05*D3*6</f>
        <v>697.05000000000007</v>
      </c>
      <c r="F6" s="28"/>
      <c r="G6" s="28">
        <f>4972+470</f>
        <v>5442</v>
      </c>
      <c r="H6" s="28">
        <f>E6+F6+G6</f>
        <v>6139.05</v>
      </c>
    </row>
    <row r="7" spans="1:10" ht="27.75" customHeight="1">
      <c r="A7" s="3"/>
      <c r="B7" s="77" t="s">
        <v>45</v>
      </c>
      <c r="C7" s="3"/>
      <c r="D7" s="28"/>
      <c r="E7" s="35"/>
      <c r="F7" s="28"/>
      <c r="G7" s="3"/>
      <c r="H7" s="28"/>
    </row>
    <row r="8" spans="1:10" ht="27.75" customHeight="1">
      <c r="A8" s="3"/>
      <c r="B8" s="76" t="s">
        <v>46</v>
      </c>
      <c r="C8" s="3"/>
      <c r="D8" s="28"/>
      <c r="E8" s="35"/>
      <c r="F8" s="28"/>
      <c r="G8" s="3"/>
      <c r="H8" s="28"/>
    </row>
    <row r="9" spans="1:10" ht="18.75" customHeight="1" thickBot="1">
      <c r="A9" s="3"/>
      <c r="B9" s="78" t="s">
        <v>47</v>
      </c>
      <c r="C9" s="3"/>
      <c r="D9" s="28"/>
      <c r="E9" s="35"/>
      <c r="F9" s="28"/>
      <c r="G9" s="3"/>
      <c r="H9" s="28"/>
    </row>
    <row r="10" spans="1:10" ht="15.75" customHeight="1" thickBot="1">
      <c r="A10" s="3"/>
      <c r="B10" s="78" t="s">
        <v>48</v>
      </c>
      <c r="C10" s="3"/>
      <c r="D10" s="28"/>
      <c r="E10" s="75">
        <f>0.8*D3*6</f>
        <v>11152.800000000001</v>
      </c>
      <c r="F10" s="28"/>
      <c r="G10" s="28">
        <f>3.2+48+115</f>
        <v>166.2</v>
      </c>
      <c r="H10" s="28">
        <f>E10+G10+F10</f>
        <v>11319.000000000002</v>
      </c>
    </row>
    <row r="11" spans="1:10" ht="15.75" customHeight="1" thickBot="1">
      <c r="A11" s="3"/>
      <c r="B11" s="78" t="s">
        <v>60</v>
      </c>
      <c r="C11" s="3"/>
      <c r="D11" s="28"/>
      <c r="E11" s="75"/>
      <c r="F11" s="95">
        <v>4212.4399999999996</v>
      </c>
      <c r="G11" s="95">
        <f>3300+40</f>
        <v>3340</v>
      </c>
      <c r="H11" s="28">
        <f>E11+F11+G10:G11</f>
        <v>7552.44</v>
      </c>
    </row>
    <row r="12" spans="1:10" ht="15.75" customHeight="1" thickBot="1">
      <c r="A12" s="3"/>
      <c r="B12" s="78" t="s">
        <v>59</v>
      </c>
      <c r="C12" s="3"/>
      <c r="D12" s="28"/>
      <c r="E12" s="75"/>
      <c r="F12" s="28">
        <v>491.88</v>
      </c>
      <c r="G12" s="28">
        <f>415+40</f>
        <v>455</v>
      </c>
      <c r="H12" s="28">
        <f>G12+F12</f>
        <v>946.88</v>
      </c>
    </row>
    <row r="13" spans="1:10" ht="14.25" customHeight="1" thickBot="1">
      <c r="A13" s="3"/>
      <c r="B13" s="78" t="s">
        <v>49</v>
      </c>
      <c r="C13" s="3"/>
      <c r="D13" s="28"/>
      <c r="E13" s="75">
        <f>0.02*D3*6</f>
        <v>278.82</v>
      </c>
      <c r="F13" s="28"/>
      <c r="G13" s="3"/>
      <c r="H13" s="28">
        <f>E13</f>
        <v>278.82</v>
      </c>
    </row>
    <row r="14" spans="1:10" ht="16.5" customHeight="1" thickBot="1">
      <c r="A14" s="3"/>
      <c r="B14" s="79" t="s">
        <v>38</v>
      </c>
      <c r="C14" s="3"/>
      <c r="D14" s="28"/>
      <c r="E14" s="75">
        <f>0.7*6*D3</f>
        <v>9758.6999999999989</v>
      </c>
      <c r="F14" s="28"/>
      <c r="G14" s="3"/>
      <c r="H14" s="28">
        <f>E14</f>
        <v>9758.6999999999989</v>
      </c>
    </row>
    <row r="15" spans="1:10" ht="18.75" customHeight="1" thickBot="1">
      <c r="A15" s="3"/>
      <c r="B15" s="80" t="s">
        <v>50</v>
      </c>
      <c r="C15" s="3"/>
      <c r="D15" s="28"/>
      <c r="E15" s="75"/>
      <c r="F15" s="28"/>
      <c r="G15" s="3"/>
      <c r="H15" s="28"/>
    </row>
    <row r="16" spans="1:10" ht="15" customHeight="1" thickBot="1">
      <c r="A16" s="3"/>
      <c r="B16" s="36" t="s">
        <v>51</v>
      </c>
      <c r="C16" s="3"/>
      <c r="D16" s="28"/>
      <c r="E16" s="75">
        <f>1.56*6*D3</f>
        <v>21747.96</v>
      </c>
      <c r="F16" s="28"/>
      <c r="G16" s="3"/>
      <c r="H16" s="28">
        <f>E16</f>
        <v>21747.96</v>
      </c>
    </row>
    <row r="17" spans="1:8" ht="30.75" customHeight="1" thickBot="1">
      <c r="A17" s="14"/>
      <c r="B17" s="38" t="s">
        <v>10</v>
      </c>
      <c r="C17" s="1"/>
      <c r="D17" s="6"/>
      <c r="E17" s="63"/>
      <c r="F17" s="19"/>
      <c r="G17" s="16"/>
      <c r="H17" s="33"/>
    </row>
    <row r="18" spans="1:8" s="10" customFormat="1" ht="16.5" customHeight="1" thickBot="1">
      <c r="A18" s="15"/>
      <c r="B18" s="39" t="s">
        <v>11</v>
      </c>
      <c r="C18" s="8"/>
      <c r="D18" s="9"/>
      <c r="E18" s="31"/>
      <c r="F18" s="32"/>
      <c r="G18" s="17"/>
      <c r="H18" s="33"/>
    </row>
    <row r="19" spans="1:8" ht="15.75" thickBot="1">
      <c r="A19" s="11"/>
      <c r="B19" s="40" t="s">
        <v>12</v>
      </c>
      <c r="C19" s="5"/>
      <c r="D19" s="1"/>
      <c r="E19" s="32">
        <f>0.12*D3*6</f>
        <v>1672.92</v>
      </c>
      <c r="F19" s="18"/>
      <c r="G19" s="19">
        <f>145+145+243+180</f>
        <v>713</v>
      </c>
      <c r="H19" s="33">
        <f t="shared" ref="H19:H45" si="0">E19+F19+G19</f>
        <v>2385.92</v>
      </c>
    </row>
    <row r="20" spans="1:8">
      <c r="A20" s="11"/>
      <c r="B20" s="92" t="s">
        <v>58</v>
      </c>
      <c r="C20" s="5"/>
      <c r="D20" s="1"/>
      <c r="E20" s="32"/>
      <c r="F20" s="18"/>
      <c r="G20" s="19">
        <v>7200</v>
      </c>
      <c r="H20" s="33">
        <f>G20</f>
        <v>7200</v>
      </c>
    </row>
    <row r="21" spans="1:8" ht="29.25" thickBot="1">
      <c r="A21" s="11"/>
      <c r="B21" s="42" t="s">
        <v>13</v>
      </c>
      <c r="C21" s="5"/>
      <c r="D21" s="1"/>
      <c r="E21" s="64"/>
      <c r="F21" s="18"/>
      <c r="G21" s="16"/>
      <c r="H21" s="33"/>
    </row>
    <row r="22" spans="1:8" ht="29.25" thickBot="1">
      <c r="A22" s="11"/>
      <c r="B22" s="43" t="s">
        <v>14</v>
      </c>
      <c r="C22" s="5"/>
      <c r="D22" s="1"/>
      <c r="E22" s="64"/>
      <c r="F22" s="18"/>
      <c r="G22" s="16"/>
      <c r="H22" s="33"/>
    </row>
    <row r="23" spans="1:8" ht="15.75" thickBot="1">
      <c r="A23" s="11"/>
      <c r="B23" s="44" t="s">
        <v>15</v>
      </c>
      <c r="C23" s="5" t="s">
        <v>7</v>
      </c>
      <c r="D23" s="70">
        <v>388.7</v>
      </c>
      <c r="E23" s="64">
        <f>3.48*D3*6</f>
        <v>48514.68</v>
      </c>
      <c r="F23" s="18"/>
      <c r="G23" s="19"/>
      <c r="H23" s="33">
        <f t="shared" si="0"/>
        <v>48514.68</v>
      </c>
    </row>
    <row r="24" spans="1:8" ht="15.75" thickBot="1">
      <c r="A24" s="11"/>
      <c r="B24" s="40" t="s">
        <v>16</v>
      </c>
      <c r="C24" s="5" t="s">
        <v>7</v>
      </c>
      <c r="D24" s="70">
        <v>388.7</v>
      </c>
      <c r="E24" s="64">
        <f>0.44*D3*6</f>
        <v>6134.04</v>
      </c>
      <c r="F24" s="18"/>
      <c r="G24" s="16"/>
      <c r="H24" s="33">
        <f t="shared" si="0"/>
        <v>6134.04</v>
      </c>
    </row>
    <row r="25" spans="1:8" ht="15.75" thickBot="1">
      <c r="A25" s="11"/>
      <c r="B25" s="41" t="s">
        <v>17</v>
      </c>
      <c r="C25" s="81" t="s">
        <v>7</v>
      </c>
      <c r="D25" s="82">
        <v>892.7</v>
      </c>
      <c r="E25" s="32">
        <f>0.08*D3*6</f>
        <v>1115.28</v>
      </c>
      <c r="F25" s="18"/>
      <c r="G25" s="16"/>
      <c r="H25" s="33">
        <f t="shared" si="0"/>
        <v>1115.28</v>
      </c>
    </row>
    <row r="26" spans="1:8" ht="15.75" thickBot="1">
      <c r="A26" s="11"/>
      <c r="B26" s="45" t="s">
        <v>18</v>
      </c>
      <c r="C26" s="1" t="s">
        <v>7</v>
      </c>
      <c r="D26" s="83">
        <v>540.70000000000005</v>
      </c>
      <c r="E26" s="32">
        <f>0.08*D3*6</f>
        <v>1115.28</v>
      </c>
      <c r="F26" s="18"/>
      <c r="G26" s="16"/>
      <c r="H26" s="33">
        <f t="shared" si="0"/>
        <v>1115.28</v>
      </c>
    </row>
    <row r="27" spans="1:8" ht="28.5" customHeight="1" thickBot="1">
      <c r="A27" s="14"/>
      <c r="B27" s="46" t="s">
        <v>19</v>
      </c>
      <c r="C27" s="5"/>
      <c r="D27" s="70"/>
      <c r="E27" s="32"/>
      <c r="F27" s="18"/>
      <c r="G27" s="16"/>
      <c r="H27" s="33"/>
    </row>
    <row r="28" spans="1:8">
      <c r="A28" s="11"/>
      <c r="B28" s="90" t="s">
        <v>20</v>
      </c>
      <c r="C28" s="5"/>
      <c r="D28" s="70"/>
      <c r="E28" s="32"/>
      <c r="F28" s="18"/>
      <c r="G28" s="16"/>
      <c r="H28" s="33"/>
    </row>
    <row r="29" spans="1:8" ht="17.25" customHeight="1" thickBot="1">
      <c r="A29" s="11"/>
      <c r="B29" s="45" t="s">
        <v>52</v>
      </c>
      <c r="C29" s="5" t="s">
        <v>7</v>
      </c>
      <c r="D29" s="84">
        <v>1017.1</v>
      </c>
      <c r="E29" s="32">
        <f>0.55*D3*6</f>
        <v>7667.5500000000011</v>
      </c>
      <c r="F29" s="18"/>
      <c r="G29" s="19">
        <f>51.8+25+25.9</f>
        <v>102.69999999999999</v>
      </c>
      <c r="H29" s="33">
        <f t="shared" si="0"/>
        <v>7770.2500000000009</v>
      </c>
    </row>
    <row r="30" spans="1:8" ht="30.75" thickBot="1">
      <c r="A30" s="11"/>
      <c r="B30" s="40" t="s">
        <v>21</v>
      </c>
      <c r="C30" s="5" t="s">
        <v>7</v>
      </c>
      <c r="D30" s="84">
        <v>1.9</v>
      </c>
      <c r="E30" s="32">
        <f>0.1*D3*6</f>
        <v>1394.1000000000001</v>
      </c>
      <c r="G30" s="16"/>
      <c r="H30" s="67">
        <f>E30</f>
        <v>1394.1000000000001</v>
      </c>
    </row>
    <row r="31" spans="1:8">
      <c r="A31" s="14"/>
      <c r="B31" s="45" t="s">
        <v>22</v>
      </c>
      <c r="C31" s="97" t="s">
        <v>7</v>
      </c>
      <c r="D31" s="99">
        <v>7.9</v>
      </c>
      <c r="E31" s="101">
        <f>0.03*D3*6</f>
        <v>418.23</v>
      </c>
      <c r="F31" s="52"/>
      <c r="G31" s="24"/>
      <c r="H31" s="103">
        <f t="shared" si="0"/>
        <v>418.23</v>
      </c>
    </row>
    <row r="32" spans="1:8" ht="15.75" thickBot="1">
      <c r="A32" s="21"/>
      <c r="B32" s="57" t="s">
        <v>33</v>
      </c>
      <c r="C32" s="98"/>
      <c r="D32" s="100"/>
      <c r="E32" s="102"/>
      <c r="F32" s="56"/>
      <c r="G32" s="55"/>
      <c r="H32" s="104"/>
    </row>
    <row r="33" spans="1:11" ht="29.25" thickBot="1">
      <c r="A33" s="21"/>
      <c r="B33" s="46" t="s">
        <v>23</v>
      </c>
      <c r="C33" s="53"/>
      <c r="D33" s="85"/>
      <c r="E33" s="65"/>
      <c r="F33" s="54"/>
      <c r="G33" s="55"/>
      <c r="H33" s="33"/>
    </row>
    <row r="34" spans="1:11" ht="15.75" thickBot="1">
      <c r="A34" s="15"/>
      <c r="B34" s="47" t="s">
        <v>24</v>
      </c>
      <c r="C34" s="1" t="s">
        <v>7</v>
      </c>
      <c r="D34" s="84">
        <v>1017.1</v>
      </c>
      <c r="E34" s="22">
        <f>0.53*D3*6</f>
        <v>7388.7300000000014</v>
      </c>
      <c r="F34" s="19"/>
      <c r="G34" s="19">
        <f>126.86+4655</f>
        <v>4781.8599999999997</v>
      </c>
      <c r="H34" s="33">
        <f t="shared" si="0"/>
        <v>12170.59</v>
      </c>
    </row>
    <row r="35" spans="1:11" ht="30.75" thickBot="1">
      <c r="A35" s="11"/>
      <c r="B35" s="47" t="s">
        <v>25</v>
      </c>
      <c r="C35" s="1" t="s">
        <v>7</v>
      </c>
      <c r="D35" s="84">
        <v>1.9</v>
      </c>
      <c r="E35" s="22">
        <f>0.06*D3*6</f>
        <v>836.46</v>
      </c>
      <c r="F35" s="22"/>
      <c r="G35" s="23"/>
      <c r="H35" s="67">
        <f t="shared" si="0"/>
        <v>836.46</v>
      </c>
    </row>
    <row r="36" spans="1:11" ht="15.75" thickBot="1">
      <c r="A36" s="11"/>
      <c r="B36" s="48" t="s">
        <v>39</v>
      </c>
      <c r="C36" s="58" t="s">
        <v>7</v>
      </c>
      <c r="D36" s="87">
        <v>7.9</v>
      </c>
      <c r="E36" s="22">
        <f>0.02*D3*6</f>
        <v>278.82</v>
      </c>
      <c r="F36" s="19"/>
      <c r="G36" s="24"/>
      <c r="H36" s="33">
        <f t="shared" si="0"/>
        <v>278.82</v>
      </c>
    </row>
    <row r="37" spans="1:11" ht="15.75" thickBot="1">
      <c r="A37" s="11"/>
      <c r="B37" s="37" t="s">
        <v>56</v>
      </c>
      <c r="C37" s="58" t="s">
        <v>7</v>
      </c>
      <c r="D37" s="83">
        <v>406.8</v>
      </c>
      <c r="E37" s="22">
        <f>0.54*6*D3</f>
        <v>7528.14</v>
      </c>
      <c r="F37" s="19"/>
      <c r="G37" s="94">
        <f>33+95</f>
        <v>128</v>
      </c>
      <c r="H37" s="33">
        <f>E37+F37+G37</f>
        <v>7656.14</v>
      </c>
    </row>
    <row r="38" spans="1:11" ht="15.75" thickBot="1">
      <c r="A38" s="12"/>
      <c r="B38" s="49" t="s">
        <v>26</v>
      </c>
      <c r="C38" s="1"/>
      <c r="D38" s="86"/>
      <c r="E38" s="66"/>
      <c r="F38" s="20"/>
      <c r="G38" s="30"/>
      <c r="H38" s="33"/>
    </row>
    <row r="39" spans="1:11">
      <c r="A39" s="14"/>
      <c r="B39" s="88" t="s">
        <v>27</v>
      </c>
      <c r="C39" s="1"/>
      <c r="D39" s="86"/>
      <c r="E39" s="67"/>
      <c r="F39" s="19"/>
      <c r="G39" s="16"/>
      <c r="H39" s="33"/>
    </row>
    <row r="40" spans="1:11" ht="15.75" thickBot="1">
      <c r="A40" s="11"/>
      <c r="B40" s="44" t="s">
        <v>28</v>
      </c>
      <c r="C40" s="1"/>
      <c r="D40" s="86"/>
      <c r="E40" s="22">
        <f>4.42*D3*6</f>
        <v>61619.219999999994</v>
      </c>
      <c r="F40" s="19"/>
      <c r="G40" s="16"/>
      <c r="H40" s="33">
        <f t="shared" si="0"/>
        <v>61619.219999999994</v>
      </c>
    </row>
    <row r="41" spans="1:11" ht="30.75" thickBot="1">
      <c r="A41" s="12"/>
      <c r="B41" s="47" t="s">
        <v>54</v>
      </c>
      <c r="C41" s="1" t="s">
        <v>36</v>
      </c>
      <c r="D41" s="86">
        <v>1</v>
      </c>
      <c r="E41" s="68">
        <f>0.02*D3*6</f>
        <v>278.82</v>
      </c>
      <c r="F41" s="20"/>
      <c r="G41" s="16"/>
      <c r="H41" s="67">
        <f t="shared" si="0"/>
        <v>278.82</v>
      </c>
    </row>
    <row r="42" spans="1:11" ht="45" customHeight="1" thickBot="1">
      <c r="A42" s="15"/>
      <c r="B42" s="50" t="s">
        <v>29</v>
      </c>
      <c r="C42" s="1"/>
      <c r="D42" s="86"/>
      <c r="E42" s="22"/>
      <c r="F42" s="19"/>
      <c r="G42" s="16"/>
      <c r="H42" s="33"/>
    </row>
    <row r="43" spans="1:11" ht="15.75" thickBot="1">
      <c r="A43" s="15"/>
      <c r="B43" s="51" t="s">
        <v>30</v>
      </c>
      <c r="C43" s="1"/>
      <c r="D43" s="86"/>
      <c r="E43" s="22">
        <f>0.97*D3*6</f>
        <v>13522.77</v>
      </c>
      <c r="F43" s="19"/>
      <c r="G43" s="16"/>
      <c r="H43" s="33">
        <f t="shared" si="0"/>
        <v>13522.77</v>
      </c>
    </row>
    <row r="44" spans="1:11" ht="15.75" thickBot="1">
      <c r="A44" s="13"/>
      <c r="B44" s="51" t="s">
        <v>31</v>
      </c>
      <c r="C44" s="1"/>
      <c r="D44" s="86"/>
      <c r="E44" s="68">
        <f>1.48*D3*6</f>
        <v>20632.68</v>
      </c>
      <c r="F44" s="20"/>
      <c r="G44" s="16"/>
      <c r="H44" s="33">
        <f t="shared" si="0"/>
        <v>20632.68</v>
      </c>
      <c r="K44" t="s">
        <v>4</v>
      </c>
    </row>
    <row r="45" spans="1:11" ht="15.75" thickBot="1">
      <c r="A45" s="13"/>
      <c r="B45" s="51" t="s">
        <v>32</v>
      </c>
      <c r="C45" s="1"/>
      <c r="D45" s="86"/>
      <c r="E45" s="69">
        <f>3*D3*6</f>
        <v>41823</v>
      </c>
      <c r="F45" s="29"/>
      <c r="G45" s="16"/>
      <c r="H45" s="33">
        <f t="shared" si="0"/>
        <v>41823</v>
      </c>
    </row>
    <row r="46" spans="1:11" ht="15.75" thickBot="1">
      <c r="A46" s="13"/>
      <c r="B46" s="61" t="s">
        <v>37</v>
      </c>
      <c r="C46" s="1"/>
      <c r="D46" s="86"/>
      <c r="E46" s="69"/>
      <c r="F46" s="29"/>
      <c r="G46" s="16"/>
      <c r="H46" s="33"/>
    </row>
    <row r="47" spans="1:11">
      <c r="A47" s="13"/>
      <c r="B47" s="89" t="s">
        <v>53</v>
      </c>
      <c r="C47" s="1" t="s">
        <v>55</v>
      </c>
      <c r="D47" s="86">
        <v>3</v>
      </c>
      <c r="E47" s="69">
        <f>0.48*6*D3</f>
        <v>6691.6799999999994</v>
      </c>
      <c r="F47" s="29"/>
      <c r="G47" s="16">
        <f>7200-6691.68+8</f>
        <v>516.31999999999971</v>
      </c>
      <c r="H47" s="91">
        <f>E47+F47+G47</f>
        <v>7207.9999999999991</v>
      </c>
    </row>
    <row r="48" spans="1:11" ht="24.75" customHeight="1">
      <c r="A48" s="12"/>
      <c r="B48" s="59" t="s">
        <v>34</v>
      </c>
      <c r="C48" s="1"/>
      <c r="D48" s="86"/>
      <c r="E48" s="66">
        <f>SUM(E6:E47)</f>
        <v>272267.73</v>
      </c>
      <c r="F48" s="20">
        <f>SUM(F6:F47)</f>
        <v>4704.32</v>
      </c>
      <c r="G48" s="26">
        <f>SUM(G6:G47)</f>
        <v>22845.08</v>
      </c>
      <c r="H48" s="20">
        <f>SUM(H6:H47)</f>
        <v>299817.13</v>
      </c>
      <c r="I48" s="25"/>
    </row>
    <row r="49" spans="1:8" ht="27" customHeight="1">
      <c r="A49" s="12"/>
      <c r="B49" s="7" t="s">
        <v>35</v>
      </c>
      <c r="C49" s="1"/>
      <c r="D49" s="86"/>
      <c r="E49" s="66"/>
      <c r="F49" s="20"/>
      <c r="G49" s="26"/>
      <c r="H49" s="60">
        <v>32247.48</v>
      </c>
    </row>
    <row r="50" spans="1:8" ht="21" customHeight="1">
      <c r="A50" s="12"/>
      <c r="B50" s="2" t="s">
        <v>6</v>
      </c>
      <c r="C50" s="1"/>
      <c r="D50" s="86"/>
      <c r="E50" s="67"/>
      <c r="F50" s="19"/>
      <c r="G50" s="16"/>
      <c r="H50" s="60">
        <v>32247.48</v>
      </c>
    </row>
    <row r="51" spans="1:8">
      <c r="H51" s="71"/>
    </row>
    <row r="52" spans="1:8">
      <c r="B52" s="62" t="s">
        <v>61</v>
      </c>
      <c r="F52" s="25"/>
      <c r="H52" s="27"/>
    </row>
    <row r="53" spans="1:8">
      <c r="H53" s="27"/>
    </row>
  </sheetData>
  <mergeCells count="5">
    <mergeCell ref="B1:H1"/>
    <mergeCell ref="C31:C32"/>
    <mergeCell ref="D31:D32"/>
    <mergeCell ref="E31:E32"/>
    <mergeCell ref="H31:H32"/>
  </mergeCells>
  <phoneticPr fontId="6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2020-04-08T06:23:37Z</dcterms:modified>
</cp:coreProperties>
</file>