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7" i="1"/>
  <c r="G24"/>
  <c r="G47" s="1"/>
  <c r="E29"/>
  <c r="E25"/>
  <c r="E34"/>
  <c r="H34" s="1"/>
  <c r="E33"/>
  <c r="E3"/>
  <c r="H29" s="1"/>
  <c r="E35"/>
  <c r="H35" s="1"/>
  <c r="E46"/>
  <c r="E45"/>
  <c r="E43"/>
  <c r="H43" s="1"/>
  <c r="E42"/>
  <c r="E41"/>
  <c r="H41" s="1"/>
  <c r="E39"/>
  <c r="H39" s="1"/>
  <c r="E36"/>
  <c r="H36" s="1"/>
  <c r="E32"/>
  <c r="H32" s="1"/>
  <c r="E31"/>
  <c r="H31" s="1"/>
  <c r="E28"/>
  <c r="H28" s="1"/>
  <c r="E26"/>
  <c r="H26" s="1"/>
  <c r="E22"/>
  <c r="H22" s="1"/>
  <c r="E21"/>
  <c r="H21" s="1"/>
  <c r="E20"/>
  <c r="H20" s="1"/>
  <c r="E19"/>
  <c r="E16"/>
  <c r="H16" s="1"/>
  <c r="E15"/>
  <c r="E12"/>
  <c r="H12" s="1"/>
  <c r="E9"/>
  <c r="E8"/>
  <c r="H8" s="1"/>
  <c r="E7"/>
  <c r="H42"/>
  <c r="H19"/>
  <c r="H15"/>
  <c r="H9"/>
  <c r="H24" l="1"/>
  <c r="H7"/>
  <c r="E47"/>
  <c r="H33"/>
  <c r="H47" l="1"/>
  <c r="H48" s="1"/>
</calcChain>
</file>

<file path=xl/sharedStrings.xml><?xml version="1.0" encoding="utf-8"?>
<sst xmlns="http://schemas.openxmlformats.org/spreadsheetml/2006/main" count="59" uniqueCount="59">
  <si>
    <t>№ п/п</t>
  </si>
  <si>
    <t>Наименование работ</t>
  </si>
  <si>
    <t>Ед. изм.</t>
  </si>
  <si>
    <t>Объем</t>
  </si>
  <si>
    <t>Годовая плата,               руб.</t>
  </si>
  <si>
    <t>Стоимость выполненных доп.работ (за отчетный период)</t>
  </si>
  <si>
    <t>Материалы,                руб.</t>
  </si>
  <si>
    <t>Итого стоимость работ, руб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</si>
  <si>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</si>
  <si>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</si>
  <si>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</si>
  <si>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</si>
  <si>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</si>
  <si>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</si>
  <si>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</si>
  <si>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1.2. Обслуживание теплового узла</t>
  </si>
  <si>
    <t>Работы, выполняемые в целях надлежащего содержания систем теплоснабжения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</si>
  <si>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</si>
  <si>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</si>
  <si>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</si>
  <si>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</si>
  <si>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Съем показаний ИПУ, съем показаний ОДПУ, взыскание дебиторской задолженности, налоги и тд.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</si>
  <si>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</si>
  <si>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</si>
  <si>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</si>
  <si>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</si>
  <si>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</si>
  <si>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</si>
  <si>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</si>
  <si>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</si>
  <si>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</si>
  <si>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</si>
  <si>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</si>
  <si>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</si>
  <si>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</si>
  <si>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</si>
  <si>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</si>
  <si>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</si>
  <si>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3.4. Уборка и выкашивание газонов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</si>
  <si>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</si>
  <si>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</si>
  <si>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</si>
  <si>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</si>
  <si>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</si>
  <si>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</si>
  <si>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</si>
  <si>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</si>
  <si>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</si>
  <si>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        6. Дополнительные работы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</si>
  <si>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</si>
  <si>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</si>
  <si>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</si>
  <si>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Устройство кювета с применением спецтехники (экскаватора и самосвала)</t>
  </si>
  <si>
    <t>Частичный ремонт кровли, герметизация вентиляционных шахт</t>
  </si>
  <si>
    <t>2.4.Очистка от мусора урн (4 шт.)</t>
  </si>
  <si>
    <t>3.5. Очистка от мусора урн (4 шт.)</t>
  </si>
  <si>
    <t>Стоимость  за 1 кв.м общей площади руб. 22,69</t>
  </si>
  <si>
    <t>Стоимость выполненных работ по текущему ремонту и содержанию жилого дома № 34                                   по ул. Бабушкина за период с 01.10.2019 по 31.12.2019 г.г. (3 месяца)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</si>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</sst>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wrapText="1"/>
    </xf>
    <xf numFmtId="2" fontId="2" fillId="0" borderId="4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2" fontId="4" fillId="3" borderId="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0" fontId="7" fillId="0" borderId="7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2" fontId="2" fillId="0" borderId="9" xfId="0" applyNumberFormat="1" applyFont="1" applyFill="1" applyBorder="1" applyAlignment="1" applyProtection="1">
      <alignment horizontal="right"/>
    </xf>
    <xf numFmtId="2" fontId="2" fillId="3" borderId="4" xfId="0" applyNumberFormat="1" applyFont="1" applyFill="1" applyBorder="1" applyAlignment="1" applyProtection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5" fillId="0" borderId="1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/>
    <xf numFmtId="2" fontId="2" fillId="3" borderId="4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vertical="top" wrapText="1"/>
    </xf>
    <xf numFmtId="2" fontId="2" fillId="3" borderId="9" xfId="0" applyNumberFormat="1" applyFont="1" applyFill="1" applyBorder="1" applyAlignment="1" applyProtection="1"/>
    <xf numFmtId="2" fontId="2" fillId="3" borderId="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vertical="top" wrapText="1"/>
    </xf>
    <xf numFmtId="2" fontId="2" fillId="3" borderId="15" xfId="0" applyNumberFormat="1" applyFont="1" applyFill="1" applyBorder="1" applyAlignment="1" applyProtection="1"/>
    <xf numFmtId="2" fontId="2" fillId="3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2" fontId="2" fillId="0" borderId="16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</xf>
    <xf numFmtId="2" fontId="2" fillId="0" borderId="5" xfId="0" applyNumberFormat="1" applyFont="1" applyFill="1" applyBorder="1" applyAlignment="1" applyProtection="1">
      <alignment horizontal="right"/>
    </xf>
    <xf numFmtId="0" fontId="5" fillId="0" borderId="18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 wrapText="1"/>
    </xf>
    <xf numFmtId="0" fontId="5" fillId="0" borderId="21" xfId="0" applyNumberFormat="1" applyFont="1" applyFill="1" applyBorder="1" applyAlignment="1" applyProtection="1">
      <alignment wrapText="1"/>
    </xf>
    <xf numFmtId="0" fontId="5" fillId="0" borderId="14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/>
    <xf numFmtId="2" fontId="4" fillId="3" borderId="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10" xfId="0" applyNumberFormat="1" applyFont="1" applyFill="1" applyBorder="1" applyAlignment="1" applyProtection="1">
      <alignment horizontal="justify" wrapText="1"/>
    </xf>
    <xf numFmtId="0" fontId="8" fillId="0" borderId="11" xfId="0" applyNumberFormat="1" applyFont="1" applyFill="1" applyBorder="1" applyAlignment="1" applyProtection="1">
      <alignment horizontal="justify" wrapText="1"/>
    </xf>
    <xf numFmtId="0" fontId="9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3" borderId="23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10" fillId="0" borderId="0" xfId="0" applyFont="1"/>
    <xf numFmtId="0" fontId="2" fillId="0" borderId="20" xfId="0" applyNumberFormat="1" applyFont="1" applyFill="1" applyBorder="1" applyAlignment="1" applyProtection="1"/>
    <xf numFmtId="4" fontId="11" fillId="0" borderId="24" xfId="0" applyNumberFormat="1" applyFont="1" applyBorder="1"/>
    <xf numFmtId="2" fontId="0" fillId="0" borderId="0" xfId="0" applyNumberFormat="1"/>
    <xf numFmtId="0" fontId="0" fillId="0" borderId="1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/>
    </xf>
    <xf numFmtId="0" fontId="0" fillId="0" borderId="5" xfId="0" applyBorder="1" applyAlignment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alignment horizontal="center"/>
    </xf>
    <xf numFmtId="2" fontId="4" fillId="3" borderId="16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right"/>
    </xf>
    <xf numFmtId="2" fontId="6" fillId="0" borderId="16" xfId="0" applyNumberFormat="1" applyFont="1" applyFill="1" applyBorder="1" applyAlignment="1" applyProtection="1">
      <alignment horizontal="right"/>
    </xf>
    <xf numFmtId="2" fontId="6" fillId="0" borderId="5" xfId="0" applyNumberFormat="1" applyFont="1" applyFill="1" applyBorder="1" applyAlignment="1" applyProtection="1">
      <alignment horizontal="right"/>
    </xf>
    <xf numFmtId="2" fontId="2" fillId="3" borderId="3" xfId="0" applyNumberFormat="1" applyFont="1" applyFill="1" applyBorder="1" applyAlignment="1" applyProtection="1">
      <alignment horizontal="center"/>
    </xf>
    <xf numFmtId="2" fontId="2" fillId="3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topLeftCell="A37" zoomScale="125" zoomScaleNormal="125" workbookViewId="0">
      <selection activeCell="B51" sqref="B51"/>
    </sheetView>
  </sheetViews>
  <sheetFormatPr defaultColWidth="8.85546875" defaultRowHeight="15" customHeight="1"/>
  <cols>
    <col min="1" max="1" width="4.140625" customWidth="1"/>
    <col min="2" max="2" width="63.7109375" customWidth="1"/>
    <col min="3" max="3" width="5.42578125" customWidth="1"/>
    <col min="4" max="4" width="7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38.25" customHeight="1">
      <c r="B1" s="86" t="s">
        <v>57</v>
      </c>
      <c r="C1" s="86"/>
      <c r="D1" s="86"/>
      <c r="E1" s="86"/>
      <c r="F1" s="86"/>
      <c r="G1" s="86"/>
      <c r="H1" s="86"/>
      <c r="I1" s="1"/>
      <c r="J1" s="1"/>
    </row>
    <row r="2" spans="1:10" ht="125.2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3" t="s">
        <v>7</v>
      </c>
    </row>
    <row r="3" spans="1:10" ht="27.75" customHeight="1">
      <c r="A3" s="2"/>
      <c r="B3" s="85" t="s">
        <v>56</v>
      </c>
      <c r="C3" s="2" t="s">
        <v>8</v>
      </c>
      <c r="D3" s="4">
        <v>2599.5</v>
      </c>
      <c r="E3" s="5">
        <f>D3*22.69*3</f>
        <v>176947.96500000003</v>
      </c>
      <c r="F3" s="6"/>
      <c r="G3" s="6"/>
      <c r="H3" s="6"/>
    </row>
    <row r="4" spans="1:10" ht="40.5" customHeight="1">
      <c r="A4" s="7" t="s">
        <v>9</v>
      </c>
      <c r="B4" s="8" t="s">
        <v>10</v>
      </c>
      <c r="C4" s="9"/>
      <c r="D4" s="9"/>
      <c r="E4" s="10"/>
      <c r="F4" s="10"/>
      <c r="G4" s="10"/>
      <c r="H4" s="10"/>
    </row>
    <row r="5" spans="1:10" ht="31.5" customHeight="1">
      <c r="A5" s="11">
        <v>1</v>
      </c>
      <c r="B5" s="8" t="s">
        <v>11</v>
      </c>
      <c r="C5" s="9"/>
      <c r="D5" s="9"/>
      <c r="E5" s="10"/>
      <c r="F5" s="10"/>
      <c r="G5" s="10"/>
      <c r="H5" s="10"/>
    </row>
    <row r="6" spans="1:10">
      <c r="A6" s="12"/>
      <c r="B6" s="13" t="s">
        <v>12</v>
      </c>
      <c r="C6" s="14"/>
      <c r="D6" s="14"/>
      <c r="E6" s="15"/>
      <c r="F6" s="15"/>
      <c r="G6" s="15"/>
      <c r="H6" s="16"/>
    </row>
    <row r="7" spans="1:10">
      <c r="A7" s="12"/>
      <c r="B7" s="17" t="s">
        <v>13</v>
      </c>
      <c r="C7" s="9"/>
      <c r="D7" s="9"/>
      <c r="E7" s="18">
        <f>1.69*D3*3</f>
        <v>13179.465</v>
      </c>
      <c r="F7" s="18"/>
      <c r="G7" s="10">
        <f>174+185+980</f>
        <v>1339</v>
      </c>
      <c r="H7" s="19">
        <f>E7+F7+G7</f>
        <v>14518.465</v>
      </c>
    </row>
    <row r="8" spans="1:10">
      <c r="A8" s="12"/>
      <c r="B8" s="17" t="s">
        <v>14</v>
      </c>
      <c r="C8" s="20"/>
      <c r="D8" s="20"/>
      <c r="E8" s="21">
        <f>0.22*D3*3</f>
        <v>1715.67</v>
      </c>
      <c r="F8" s="21"/>
      <c r="G8" s="21">
        <v>235</v>
      </c>
      <c r="H8" s="19">
        <f>E8+F8+G8</f>
        <v>1950.67</v>
      </c>
    </row>
    <row r="9" spans="1:10" ht="18.75" customHeight="1">
      <c r="A9" s="22"/>
      <c r="B9" s="17" t="s">
        <v>15</v>
      </c>
      <c r="C9" s="9"/>
      <c r="D9" s="9"/>
      <c r="E9" s="10">
        <f>1.15*D3*3</f>
        <v>8968.2749999999996</v>
      </c>
      <c r="F9" s="10"/>
      <c r="G9" s="10"/>
      <c r="H9" s="19">
        <f>E9+F9+G9</f>
        <v>8968.2749999999996</v>
      </c>
    </row>
    <row r="10" spans="1:10">
      <c r="A10" s="12"/>
      <c r="B10" s="17"/>
      <c r="C10" s="9"/>
      <c r="D10" s="9"/>
      <c r="E10" s="10"/>
      <c r="F10" s="10"/>
      <c r="G10" s="10"/>
      <c r="H10" s="19"/>
    </row>
    <row r="11" spans="1:10" ht="26.25" customHeight="1">
      <c r="A11" s="23">
        <v>2</v>
      </c>
      <c r="B11" s="24" t="s">
        <v>16</v>
      </c>
      <c r="C11" s="9"/>
      <c r="D11" s="9"/>
      <c r="E11" s="25"/>
      <c r="F11" s="25"/>
      <c r="G11" s="25"/>
      <c r="H11" s="19"/>
    </row>
    <row r="12" spans="1:10">
      <c r="A12" s="26"/>
      <c r="B12" s="9" t="s">
        <v>17</v>
      </c>
      <c r="C12" s="27"/>
      <c r="D12" s="27"/>
      <c r="E12" s="28">
        <f>1.25*D3*3</f>
        <v>9748.125</v>
      </c>
      <c r="F12" s="28"/>
      <c r="G12" s="29"/>
      <c r="H12" s="19">
        <f>E12+F12+G12</f>
        <v>9748.125</v>
      </c>
    </row>
    <row r="13" spans="1:10" ht="30.75" customHeight="1">
      <c r="A13" s="30"/>
      <c r="B13" s="31" t="s">
        <v>18</v>
      </c>
      <c r="C13" s="9"/>
      <c r="D13" s="14"/>
      <c r="E13" s="15"/>
      <c r="F13" s="25"/>
      <c r="G13" s="25"/>
      <c r="H13" s="19"/>
    </row>
    <row r="14" spans="1:10" s="32" customFormat="1" ht="16.5" customHeight="1">
      <c r="A14" s="23"/>
      <c r="B14" s="33" t="s">
        <v>19</v>
      </c>
      <c r="C14" s="34"/>
      <c r="D14" s="35"/>
      <c r="E14" s="36"/>
      <c r="F14" s="37"/>
      <c r="G14" s="38"/>
      <c r="H14" s="19"/>
    </row>
    <row r="15" spans="1:10">
      <c r="A15" s="12"/>
      <c r="B15" s="39" t="s">
        <v>20</v>
      </c>
      <c r="C15" s="40"/>
      <c r="D15" s="9"/>
      <c r="E15" s="41">
        <f>0.08*D3*3</f>
        <v>623.88</v>
      </c>
      <c r="F15" s="41"/>
      <c r="G15" s="25"/>
      <c r="H15" s="19">
        <f>E15+F15+G15</f>
        <v>623.88</v>
      </c>
    </row>
    <row r="16" spans="1:10" ht="30.75" thickBot="1">
      <c r="A16" s="12"/>
      <c r="B16" s="42" t="s">
        <v>21</v>
      </c>
      <c r="C16" s="40"/>
      <c r="D16" s="9"/>
      <c r="E16" s="41">
        <f>0.6*D3*3</f>
        <v>4679.1000000000004</v>
      </c>
      <c r="F16" s="41"/>
      <c r="G16" s="25"/>
      <c r="H16" s="19">
        <f>E16+F16+G16</f>
        <v>4679.1000000000004</v>
      </c>
    </row>
    <row r="17" spans="1:8" ht="29.25" thickBot="1">
      <c r="A17" s="12"/>
      <c r="B17" s="43" t="s">
        <v>22</v>
      </c>
      <c r="C17" s="40"/>
      <c r="D17" s="9"/>
      <c r="E17" s="18"/>
      <c r="F17" s="41"/>
      <c r="G17" s="25"/>
      <c r="H17" s="19"/>
    </row>
    <row r="18" spans="1:8" ht="28.5">
      <c r="A18" s="12"/>
      <c r="B18" s="44" t="s">
        <v>23</v>
      </c>
      <c r="C18" s="40"/>
      <c r="D18" s="9"/>
      <c r="E18" s="18"/>
      <c r="F18" s="41"/>
      <c r="G18" s="25"/>
      <c r="H18" s="19"/>
    </row>
    <row r="19" spans="1:8">
      <c r="A19" s="12"/>
      <c r="B19" s="45" t="s">
        <v>24</v>
      </c>
      <c r="C19" s="40"/>
      <c r="D19" s="9"/>
      <c r="E19" s="18">
        <f>1.66*D3*3</f>
        <v>12945.51</v>
      </c>
      <c r="F19" s="41"/>
      <c r="G19" s="25"/>
      <c r="H19" s="19">
        <f>E19+F19+G19</f>
        <v>12945.51</v>
      </c>
    </row>
    <row r="20" spans="1:8">
      <c r="A20" s="12"/>
      <c r="B20" s="39" t="s">
        <v>25</v>
      </c>
      <c r="C20" s="40"/>
      <c r="D20" s="9"/>
      <c r="E20" s="18">
        <f>0.27*D3*3</f>
        <v>2105.5950000000003</v>
      </c>
      <c r="F20" s="41"/>
      <c r="G20" s="25"/>
      <c r="H20" s="19">
        <f>E20+F20+G20</f>
        <v>2105.5950000000003</v>
      </c>
    </row>
    <row r="21" spans="1:8">
      <c r="A21" s="12"/>
      <c r="B21" s="42" t="s">
        <v>26</v>
      </c>
      <c r="C21" s="40"/>
      <c r="D21" s="9"/>
      <c r="E21" s="41">
        <f>0.03*D3*3</f>
        <v>233.95499999999998</v>
      </c>
      <c r="F21" s="41"/>
      <c r="G21" s="25"/>
      <c r="H21" s="19">
        <f>E21+F21+G21</f>
        <v>233.95499999999998</v>
      </c>
    </row>
    <row r="22" spans="1:8">
      <c r="A22" s="12"/>
      <c r="B22" s="46" t="s">
        <v>27</v>
      </c>
      <c r="C22" s="40"/>
      <c r="D22" s="9"/>
      <c r="E22" s="41">
        <f>0.09*D3*3</f>
        <v>701.86500000000001</v>
      </c>
      <c r="F22" s="41"/>
      <c r="G22" s="25"/>
      <c r="H22" s="19">
        <f>E22+F22+G22</f>
        <v>701.86500000000001</v>
      </c>
    </row>
    <row r="23" spans="1:8" ht="28.5" customHeight="1" thickBot="1">
      <c r="A23" s="30"/>
      <c r="B23" s="47" t="s">
        <v>28</v>
      </c>
      <c r="C23" s="40"/>
      <c r="D23" s="9"/>
      <c r="E23" s="41"/>
      <c r="F23" s="41"/>
      <c r="G23" s="25"/>
      <c r="H23" s="19"/>
    </row>
    <row r="24" spans="1:8">
      <c r="A24" s="12"/>
      <c r="B24" s="48" t="s">
        <v>29</v>
      </c>
      <c r="C24" s="87"/>
      <c r="D24" s="91"/>
      <c r="E24" s="49"/>
      <c r="F24" s="49"/>
      <c r="G24" s="106">
        <f>51.8+160+335+25+25.9</f>
        <v>597.69999999999993</v>
      </c>
      <c r="H24" s="89">
        <f>E25+F25+G24</f>
        <v>8318.2150000000001</v>
      </c>
    </row>
    <row r="25" spans="1:8" ht="17.25" customHeight="1" thickBot="1">
      <c r="A25" s="12"/>
      <c r="B25" s="51" t="s">
        <v>30</v>
      </c>
      <c r="C25" s="88"/>
      <c r="D25" s="92"/>
      <c r="E25" s="52">
        <f>0.99*D3*3</f>
        <v>7720.5150000000003</v>
      </c>
      <c r="F25" s="52"/>
      <c r="G25" s="107"/>
      <c r="H25" s="90"/>
    </row>
    <row r="26" spans="1:8" ht="30.75" thickBot="1">
      <c r="A26" s="12"/>
      <c r="B26" s="39" t="s">
        <v>31</v>
      </c>
      <c r="C26" s="40"/>
      <c r="D26" s="9"/>
      <c r="E26" s="41">
        <f>0.1*D3*3</f>
        <v>779.84999999999991</v>
      </c>
      <c r="F26" s="41"/>
      <c r="G26" s="25"/>
      <c r="H26" s="19">
        <f>E26+F26+G26</f>
        <v>779.84999999999991</v>
      </c>
    </row>
    <row r="27" spans="1:8">
      <c r="A27" s="30"/>
      <c r="B27" s="46" t="s">
        <v>32</v>
      </c>
      <c r="C27" s="14"/>
      <c r="D27" s="54"/>
      <c r="E27" s="49"/>
      <c r="F27" s="49"/>
      <c r="G27" s="50"/>
      <c r="H27" s="55"/>
    </row>
    <row r="28" spans="1:8" ht="15.75" thickBot="1">
      <c r="A28" s="56"/>
      <c r="B28" s="51" t="s">
        <v>33</v>
      </c>
      <c r="C28" s="20"/>
      <c r="D28" s="57"/>
      <c r="E28" s="53">
        <f>0.16*D3*3</f>
        <v>1247.76</v>
      </c>
      <c r="F28" s="53"/>
      <c r="G28" s="53"/>
      <c r="H28" s="58">
        <f>E28+F28+G28</f>
        <v>1247.76</v>
      </c>
    </row>
    <row r="29" spans="1:8" ht="16.5" thickBot="1">
      <c r="A29" s="56"/>
      <c r="B29" s="81" t="s">
        <v>54</v>
      </c>
      <c r="C29" s="59"/>
      <c r="D29" s="57"/>
      <c r="E29" s="52">
        <f>0.03*D3*3</f>
        <v>233.95499999999998</v>
      </c>
      <c r="F29" s="52"/>
      <c r="G29" s="53"/>
      <c r="H29" s="58">
        <f>E29</f>
        <v>233.95499999999998</v>
      </c>
    </row>
    <row r="30" spans="1:8" ht="29.25" thickBot="1">
      <c r="A30" s="56"/>
      <c r="B30" s="47" t="s">
        <v>34</v>
      </c>
      <c r="C30" s="59"/>
      <c r="D30" s="20"/>
      <c r="E30" s="52"/>
      <c r="F30" s="52"/>
      <c r="G30" s="53"/>
      <c r="H30" s="58"/>
    </row>
    <row r="31" spans="1:8">
      <c r="A31" s="23"/>
      <c r="B31" s="60" t="s">
        <v>35</v>
      </c>
      <c r="C31" s="9"/>
      <c r="D31" s="9"/>
      <c r="E31" s="25">
        <f>1.01*D3*3</f>
        <v>7876.4849999999997</v>
      </c>
      <c r="F31" s="25"/>
      <c r="G31" s="25"/>
      <c r="H31" s="58">
        <f>E31+F31+G31</f>
        <v>7876.4849999999997</v>
      </c>
    </row>
    <row r="32" spans="1:8" ht="30">
      <c r="A32" s="12"/>
      <c r="B32" s="60" t="s">
        <v>36</v>
      </c>
      <c r="C32" s="9"/>
      <c r="D32" s="9"/>
      <c r="E32" s="38">
        <f>0.07*D3*3</f>
        <v>545.89499999999998</v>
      </c>
      <c r="F32" s="38"/>
      <c r="G32" s="25"/>
      <c r="H32" s="61">
        <f>E32+F32+G32</f>
        <v>545.89499999999998</v>
      </c>
    </row>
    <row r="33" spans="1:11">
      <c r="A33" s="12"/>
      <c r="B33" s="62" t="s">
        <v>37</v>
      </c>
      <c r="C33" s="63"/>
      <c r="D33" s="9"/>
      <c r="E33" s="38">
        <f>0.3*D3*3</f>
        <v>2339.5500000000002</v>
      </c>
      <c r="F33" s="38"/>
      <c r="G33" s="50"/>
      <c r="H33" s="58">
        <f>E33+F33+G33</f>
        <v>2339.5500000000002</v>
      </c>
    </row>
    <row r="34" spans="1:11" ht="15.75" thickBot="1">
      <c r="A34" s="12"/>
      <c r="B34" s="17" t="s">
        <v>38</v>
      </c>
      <c r="C34" s="9"/>
      <c r="D34" s="9"/>
      <c r="E34" s="25">
        <f>0.02*D3*3</f>
        <v>155.97</v>
      </c>
      <c r="F34" s="25"/>
      <c r="G34" s="50"/>
      <c r="H34" s="58">
        <f>E34+F34+G34</f>
        <v>155.97</v>
      </c>
    </row>
    <row r="35" spans="1:11" ht="17.25" customHeight="1" thickBot="1">
      <c r="A35" s="12"/>
      <c r="B35" s="81" t="s">
        <v>55</v>
      </c>
      <c r="C35" s="82"/>
      <c r="D35" s="14"/>
      <c r="E35" s="50">
        <f>0.03*D3*3</f>
        <v>233.95499999999998</v>
      </c>
      <c r="F35" s="50"/>
      <c r="G35" s="50"/>
      <c r="H35" s="55">
        <f>E35</f>
        <v>233.95499999999998</v>
      </c>
    </row>
    <row r="36" spans="1:11" ht="15.75" thickBot="1">
      <c r="A36" s="26"/>
      <c r="B36" s="64" t="s">
        <v>39</v>
      </c>
      <c r="C36" s="99"/>
      <c r="D36" s="87"/>
      <c r="E36" s="103">
        <f>4.42*D3*3</f>
        <v>34469.369999999995</v>
      </c>
      <c r="F36" s="93"/>
      <c r="G36" s="93"/>
      <c r="H36" s="96">
        <f>E36</f>
        <v>34469.369999999995</v>
      </c>
    </row>
    <row r="37" spans="1:11">
      <c r="A37" s="30"/>
      <c r="B37" s="65" t="s">
        <v>40</v>
      </c>
      <c r="C37" s="100"/>
      <c r="D37" s="102"/>
      <c r="E37" s="104"/>
      <c r="F37" s="94"/>
      <c r="G37" s="94"/>
      <c r="H37" s="97"/>
    </row>
    <row r="38" spans="1:11">
      <c r="A38" s="12"/>
      <c r="B38" s="66" t="s">
        <v>41</v>
      </c>
      <c r="C38" s="101"/>
      <c r="D38" s="88"/>
      <c r="E38" s="105"/>
      <c r="F38" s="95"/>
      <c r="G38" s="95"/>
      <c r="H38" s="98"/>
    </row>
    <row r="39" spans="1:11" ht="30.75" thickBot="1">
      <c r="A39" s="26"/>
      <c r="B39" s="60" t="s">
        <v>42</v>
      </c>
      <c r="C39" s="9"/>
      <c r="D39" s="9"/>
      <c r="E39" s="67">
        <f>0.02*D3*3</f>
        <v>155.97</v>
      </c>
      <c r="F39" s="68"/>
      <c r="G39" s="25"/>
      <c r="H39" s="58">
        <f>E39+F39+G39</f>
        <v>155.97</v>
      </c>
    </row>
    <row r="40" spans="1:11" ht="45" customHeight="1" thickBot="1">
      <c r="A40" s="23"/>
      <c r="B40" s="69" t="s">
        <v>43</v>
      </c>
      <c r="C40" s="9"/>
      <c r="D40" s="9"/>
      <c r="E40" s="25"/>
      <c r="F40" s="25"/>
      <c r="G40" s="25"/>
      <c r="H40" s="58"/>
    </row>
    <row r="41" spans="1:11">
      <c r="A41" s="23"/>
      <c r="B41" s="70" t="s">
        <v>44</v>
      </c>
      <c r="C41" s="9"/>
      <c r="D41" s="9"/>
      <c r="E41" s="25">
        <f>0.94*D3*3</f>
        <v>7330.5899999999992</v>
      </c>
      <c r="F41" s="25"/>
      <c r="G41" s="25"/>
      <c r="H41" s="58">
        <f>E41+F41+G41</f>
        <v>7330.5899999999992</v>
      </c>
    </row>
    <row r="42" spans="1:11">
      <c r="A42" s="71"/>
      <c r="B42" s="70" t="s">
        <v>45</v>
      </c>
      <c r="C42" s="9"/>
      <c r="D42" s="9"/>
      <c r="E42" s="67">
        <f>0.76*D3*3</f>
        <v>5926.8600000000006</v>
      </c>
      <c r="F42" s="68"/>
      <c r="G42" s="25"/>
      <c r="H42" s="58">
        <f>E42+F42+G42</f>
        <v>5926.8600000000006</v>
      </c>
      <c r="K42" t="s">
        <v>46</v>
      </c>
    </row>
    <row r="43" spans="1:11">
      <c r="A43" s="71"/>
      <c r="B43" s="70" t="s">
        <v>47</v>
      </c>
      <c r="C43" s="9"/>
      <c r="D43" s="9"/>
      <c r="E43" s="28">
        <f>5.48*D3*3</f>
        <v>42735.78</v>
      </c>
      <c r="F43" s="28"/>
      <c r="G43" s="25"/>
      <c r="H43" s="58">
        <f>E43+F43+G43</f>
        <v>42735.78</v>
      </c>
    </row>
    <row r="44" spans="1:11">
      <c r="A44" s="71"/>
      <c r="B44" s="72" t="s">
        <v>48</v>
      </c>
      <c r="C44" s="9"/>
      <c r="D44" s="9"/>
      <c r="E44" s="28"/>
      <c r="F44" s="28"/>
      <c r="G44" s="25"/>
      <c r="H44" s="58"/>
    </row>
    <row r="45" spans="1:11">
      <c r="A45" s="71"/>
      <c r="B45" s="73" t="s">
        <v>52</v>
      </c>
      <c r="C45" s="9"/>
      <c r="D45" s="9"/>
      <c r="E45" s="28">
        <f>0.81*D3*3</f>
        <v>6316.7850000000008</v>
      </c>
      <c r="F45" s="28"/>
      <c r="G45" s="25"/>
      <c r="H45" s="61">
        <v>0</v>
      </c>
    </row>
    <row r="46" spans="1:11">
      <c r="A46" s="71"/>
      <c r="B46" s="74" t="s">
        <v>53</v>
      </c>
      <c r="C46" s="9"/>
      <c r="D46" s="9"/>
      <c r="E46" s="28">
        <f>0.51*D3*3</f>
        <v>3977.2350000000006</v>
      </c>
      <c r="F46" s="28"/>
      <c r="G46" s="25"/>
      <c r="H46" s="58">
        <v>0</v>
      </c>
    </row>
    <row r="47" spans="1:11" ht="24.75" customHeight="1">
      <c r="A47" s="26"/>
      <c r="B47" s="75" t="s">
        <v>49</v>
      </c>
      <c r="C47" s="9"/>
      <c r="D47" s="9"/>
      <c r="E47" s="76">
        <f>SUM(E7:E46)</f>
        <v>176947.96500000003</v>
      </c>
      <c r="F47" s="68"/>
      <c r="G47" s="68">
        <f>SUM(G7:G46)</f>
        <v>2171.6999999999998</v>
      </c>
      <c r="H47" s="68">
        <f>SUM(H7:H46)</f>
        <v>168825.64500000002</v>
      </c>
      <c r="I47" s="77"/>
      <c r="J47" s="77"/>
    </row>
    <row r="48" spans="1:11" ht="27" customHeight="1">
      <c r="A48" s="26"/>
      <c r="B48" s="78" t="s">
        <v>50</v>
      </c>
      <c r="C48" s="9"/>
      <c r="D48" s="9"/>
      <c r="E48" s="76"/>
      <c r="F48" s="68"/>
      <c r="G48" s="68"/>
      <c r="H48" s="79">
        <f>H47-E47</f>
        <v>-8122.320000000007</v>
      </c>
      <c r="J48" s="77"/>
    </row>
    <row r="49" spans="1:10" ht="21" customHeight="1">
      <c r="A49" s="26"/>
      <c r="B49" s="27" t="s">
        <v>51</v>
      </c>
      <c r="C49" s="9"/>
      <c r="D49" s="9"/>
      <c r="E49" s="10"/>
      <c r="F49" s="25"/>
      <c r="G49" s="25"/>
      <c r="H49" s="83">
        <v>26629.23</v>
      </c>
      <c r="J49" s="77"/>
    </row>
    <row r="51" spans="1:10">
      <c r="B51" t="s">
        <v>58</v>
      </c>
      <c r="E51" s="84"/>
      <c r="F51" s="77"/>
      <c r="H51" s="80"/>
    </row>
    <row r="52" spans="1:10">
      <c r="H52" s="80"/>
    </row>
  </sheetData>
  <mergeCells count="11">
    <mergeCell ref="B1:H1"/>
    <mergeCell ref="C24:C25"/>
    <mergeCell ref="H24:H25"/>
    <mergeCell ref="D24:D25"/>
    <mergeCell ref="G36:G38"/>
    <mergeCell ref="H36:H38"/>
    <mergeCell ref="C36:C38"/>
    <mergeCell ref="D36:D38"/>
    <mergeCell ref="F36:F38"/>
    <mergeCell ref="E36:E38"/>
    <mergeCell ref="G24:G25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2020-04-08T06:16:12Z</dcterms:modified>
</cp:coreProperties>
</file>