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18" i="2"/>
  <c r="F45"/>
  <c r="G21"/>
  <c r="H21" s="1"/>
  <c r="G32"/>
  <c r="H17"/>
  <c r="G35"/>
  <c r="H35" s="1"/>
  <c r="G27"/>
  <c r="G45" s="1"/>
  <c r="G15"/>
  <c r="H40"/>
  <c r="E7"/>
  <c r="E8"/>
  <c r="E9"/>
  <c r="H9" s="1"/>
  <c r="E10"/>
  <c r="E12"/>
  <c r="H12" s="1"/>
  <c r="E15"/>
  <c r="E16"/>
  <c r="E21"/>
  <c r="E22"/>
  <c r="H22" s="1"/>
  <c r="E23"/>
  <c r="E24"/>
  <c r="E27"/>
  <c r="E28"/>
  <c r="E30"/>
  <c r="E32"/>
  <c r="H32" s="1"/>
  <c r="E33"/>
  <c r="H33" s="1"/>
  <c r="E34"/>
  <c r="E35"/>
  <c r="E38"/>
  <c r="E39"/>
  <c r="E42"/>
  <c r="H42" s="1"/>
  <c r="E43"/>
  <c r="H43" s="1"/>
  <c r="E44"/>
  <c r="H34"/>
  <c r="H38"/>
  <c r="H39"/>
  <c r="H44"/>
  <c r="H27"/>
  <c r="H28"/>
  <c r="H30"/>
  <c r="H23"/>
  <c r="H24"/>
  <c r="H15"/>
  <c r="H16"/>
  <c r="H10"/>
  <c r="H8"/>
  <c r="H7"/>
  <c r="E3"/>
  <c r="H45" l="1"/>
  <c r="H46" s="1"/>
  <c r="E45"/>
</calcChain>
</file>

<file path=xl/sharedStrings.xml><?xml version="1.0" encoding="utf-8"?>
<sst xmlns="http://schemas.openxmlformats.org/spreadsheetml/2006/main" count="58" uniqueCount="58">
  <si>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</si>
  <si>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</si>
  <si>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</si>
  <si>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</si>
  <si>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</si>
  <si>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Работы, выполняемые в целях надлежащего содержания систем теплоснабжения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</si>
  <si>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</si>
  <si>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</si>
  <si>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</si>
  <si>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</si>
  <si>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</si>
  <si>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выполненных работ по текущему ремонту и содержанию жилого дома №26                                      по ул. Бабушкина за период с 01.07.2019 по 31.12.2019 г.г. (6 месяцев)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</si>
  <si>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</si>
  <si>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</si>
  <si>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</si>
  <si>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</si>
  <si>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</si>
  <si>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</si>
  <si>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</si>
  <si>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</si>
  <si>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1.3. Поверка теплового прибора учета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</si>
  <si>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</si>
  <si>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</si>
  <si>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</si>
  <si>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</si>
  <si>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Съем показаний ИПУ, съем показаний ОДПУ, взыскание дебиторской задолженности, налоги и тд.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</si>
  <si>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</si>
  <si>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</si>
  <si>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</si>
  <si>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</si>
  <si>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</si>
  <si>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</si>
  <si>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</si>
  <si>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</si>
  <si>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</si>
  <si>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</si>
  <si>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</si>
  <si>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</si>
  <si>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</si>
  <si>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</si>
  <si>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</si>
  <si>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</si>
  <si>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</si>
  <si>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</si>
  <si>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</si>
  <si>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</si>
  <si>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</si>
  <si>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</si>
  <si>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</si>
  <si>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</si>
  <si>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</si>
  <si>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</si>
  <si>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</si>
  <si>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Смена автомата (Акт от 07.2019 г.)</t>
  </si>
  <si>
    <t>Установка контейнера (Акт от 09.2019 г.)</t>
  </si>
  <si>
    <t>Стоимость  за 1 кв.м общей площади 26,80 руб.</t>
  </si>
  <si>
    <t>Смена эл.счетчика ОДПУ тепловой энергии (Акт от 25.06.2019 г.)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</si>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</sst>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6" fillId="2" borderId="1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6" fillId="2" borderId="1" xfId="0" applyFont="1" applyFill="1" applyBorder="1"/>
    <xf numFmtId="4" fontId="0" fillId="0" borderId="0" xfId="0" applyNumberFormat="1"/>
    <xf numFmtId="0" fontId="6" fillId="2" borderId="3" xfId="0" applyFont="1" applyFill="1" applyBorder="1" applyAlignment="1"/>
    <xf numFmtId="2" fontId="5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4" fontId="0" fillId="2" borderId="4" xfId="0" applyNumberFormat="1" applyFill="1" applyBorder="1"/>
    <xf numFmtId="2" fontId="3" fillId="2" borderId="1" xfId="0" applyNumberFormat="1" applyFont="1" applyFill="1" applyBorder="1"/>
    <xf numFmtId="0" fontId="6" fillId="2" borderId="4" xfId="0" applyFont="1" applyFill="1" applyBorder="1"/>
    <xf numFmtId="2" fontId="6" fillId="0" borderId="1" xfId="0" applyNumberFormat="1" applyFont="1" applyBorder="1"/>
    <xf numFmtId="2" fontId="0" fillId="0" borderId="5" xfId="0" applyNumberFormat="1" applyFont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4" xfId="0" applyNumberFormat="1" applyBorder="1"/>
    <xf numFmtId="2" fontId="0" fillId="0" borderId="8" xfId="0" applyNumberFormat="1" applyBorder="1" applyAlignment="1">
      <alignment horizontal="right"/>
    </xf>
    <xf numFmtId="2" fontId="0" fillId="0" borderId="3" xfId="0" applyNumberFormat="1" applyBorder="1"/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/>
    <xf numFmtId="0" fontId="12" fillId="3" borderId="9" xfId="0" applyFont="1" applyFill="1" applyBorder="1" applyAlignment="1">
      <alignment wrapText="1"/>
    </xf>
    <xf numFmtId="0" fontId="12" fillId="0" borderId="9" xfId="0" applyFont="1" applyBorder="1" applyAlignment="1">
      <alignment wrapText="1"/>
    </xf>
    <xf numFmtId="0" fontId="0" fillId="0" borderId="1" xfId="0" applyBorder="1" applyAlignment="1"/>
    <xf numFmtId="0" fontId="13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vertical="top"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2" fontId="0" fillId="2" borderId="8" xfId="0" applyNumberFormat="1" applyFill="1" applyBorder="1"/>
    <xf numFmtId="0" fontId="0" fillId="0" borderId="16" xfId="0" applyBorder="1"/>
    <xf numFmtId="0" fontId="0" fillId="0" borderId="5" xfId="0" applyBorder="1"/>
    <xf numFmtId="2" fontId="0" fillId="2" borderId="17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2" fillId="0" borderId="18" xfId="0" applyFont="1" applyBorder="1" applyAlignment="1">
      <alignment vertical="top" wrapText="1"/>
    </xf>
    <xf numFmtId="0" fontId="0" fillId="0" borderId="8" xfId="0" applyBorder="1" applyAlignment="1"/>
    <xf numFmtId="0" fontId="0" fillId="0" borderId="17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2" fontId="2" fillId="0" borderId="1" xfId="0" applyNumberFormat="1" applyFont="1" applyBorder="1"/>
    <xf numFmtId="0" fontId="14" fillId="0" borderId="1" xfId="0" applyFont="1" applyBorder="1" applyAlignment="1">
      <alignment wrapText="1"/>
    </xf>
    <xf numFmtId="2" fontId="6" fillId="2" borderId="19" xfId="0" applyNumberFormat="1" applyFont="1" applyFill="1" applyBorder="1"/>
    <xf numFmtId="2" fontId="0" fillId="0" borderId="5" xfId="0" applyNumberFormat="1" applyBorder="1" applyAlignment="1">
      <alignment horizontal="right"/>
    </xf>
    <xf numFmtId="2" fontId="1" fillId="2" borderId="1" xfId="0" applyNumberFormat="1" applyFont="1" applyFill="1" applyBorder="1"/>
    <xf numFmtId="4" fontId="6" fillId="0" borderId="7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43" zoomScale="125" zoomScaleNormal="125" zoomScalePageLayoutView="125" workbookViewId="0">
      <selection activeCell="B49" sqref="B49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5" width="13.28515625" customWidth="1"/>
    <col min="6" max="6" width="10.7109375" bestFit="1" customWidth="1"/>
    <col min="7" max="7" width="8.140625" customWidth="1"/>
    <col min="8" max="8" width="10.42578125" customWidth="1"/>
    <col min="9" max="9" width="9.7109375" bestFit="1" customWidth="1"/>
  </cols>
  <sheetData>
    <row r="1" spans="1:10" ht="38.25" customHeight="1">
      <c r="B1" s="99" t="s">
        <v>11</v>
      </c>
      <c r="C1" s="99"/>
      <c r="D1" s="99"/>
      <c r="E1" s="99"/>
      <c r="F1" s="99"/>
      <c r="G1" s="99"/>
      <c r="H1" s="99"/>
      <c r="I1" s="4"/>
      <c r="J1" s="4"/>
    </row>
    <row r="2" spans="1:10" ht="125.25" customHeight="1">
      <c r="A2" s="3" t="s">
        <v>2</v>
      </c>
      <c r="B2" s="3" t="s">
        <v>0</v>
      </c>
      <c r="C2" s="3" t="s">
        <v>9</v>
      </c>
      <c r="D2" s="3" t="s">
        <v>1</v>
      </c>
      <c r="E2" s="56" t="s">
        <v>13</v>
      </c>
      <c r="F2" s="56" t="s">
        <v>14</v>
      </c>
      <c r="G2" s="3" t="s">
        <v>7</v>
      </c>
      <c r="H2" s="56" t="s">
        <v>15</v>
      </c>
    </row>
    <row r="3" spans="1:10" ht="27.75" customHeight="1">
      <c r="A3" s="3"/>
      <c r="B3" s="95" t="s">
        <v>55</v>
      </c>
      <c r="C3" s="95" t="s">
        <v>12</v>
      </c>
      <c r="D3" s="96">
        <v>1503</v>
      </c>
      <c r="E3" s="57">
        <f>D3*26.8*6</f>
        <v>241682.40000000002</v>
      </c>
      <c r="F3" s="40"/>
      <c r="G3" s="3"/>
      <c r="H3" s="40"/>
    </row>
    <row r="4" spans="1:10" ht="40.5" customHeight="1">
      <c r="A4" s="11" t="s">
        <v>4</v>
      </c>
      <c r="B4" s="9" t="s">
        <v>3</v>
      </c>
      <c r="C4" s="1"/>
      <c r="D4" s="1"/>
      <c r="E4" s="1"/>
      <c r="F4" s="20"/>
      <c r="G4" s="1"/>
      <c r="H4" s="20"/>
    </row>
    <row r="5" spans="1:10" ht="31.5" customHeight="1">
      <c r="A5" s="10">
        <v>1</v>
      </c>
      <c r="B5" s="9" t="s">
        <v>6</v>
      </c>
      <c r="C5" s="1"/>
      <c r="D5" s="1"/>
      <c r="E5" s="1"/>
      <c r="F5" s="20"/>
      <c r="G5" s="1"/>
      <c r="H5" s="20"/>
    </row>
    <row r="6" spans="1:10" ht="15.75" thickBot="1">
      <c r="A6" s="17"/>
      <c r="B6" s="59" t="s">
        <v>16</v>
      </c>
      <c r="C6" s="18"/>
      <c r="D6" s="18"/>
      <c r="E6" s="46"/>
      <c r="F6" s="46"/>
      <c r="G6" s="18"/>
      <c r="H6" s="52"/>
    </row>
    <row r="7" spans="1:10" ht="15.75" thickBot="1">
      <c r="A7" s="17"/>
      <c r="B7" s="60" t="s">
        <v>17</v>
      </c>
      <c r="C7" s="5"/>
      <c r="D7" s="5"/>
      <c r="E7" s="58">
        <f>D3*2*6</f>
        <v>18036</v>
      </c>
      <c r="F7" s="58"/>
      <c r="G7" s="5"/>
      <c r="H7" s="55">
        <f>E7+F7+G7</f>
        <v>18036</v>
      </c>
    </row>
    <row r="8" spans="1:10" ht="15.75" thickBot="1">
      <c r="A8" s="17"/>
      <c r="B8" s="60" t="s">
        <v>18</v>
      </c>
      <c r="C8" s="19"/>
      <c r="D8" s="19"/>
      <c r="E8" s="45">
        <f>0.34*D3*6</f>
        <v>3066.1200000000003</v>
      </c>
      <c r="F8" s="45"/>
      <c r="G8" s="19"/>
      <c r="H8" s="55">
        <f>E8+F8+G8</f>
        <v>3066.1200000000003</v>
      </c>
    </row>
    <row r="9" spans="1:10" ht="18.75" customHeight="1" thickBot="1">
      <c r="A9" s="12"/>
      <c r="B9" s="60" t="s">
        <v>19</v>
      </c>
      <c r="C9" s="5"/>
      <c r="D9" s="5"/>
      <c r="E9" s="20">
        <f>1.69*D3*6</f>
        <v>15240.419999999998</v>
      </c>
      <c r="F9" s="20"/>
      <c r="G9" s="5"/>
      <c r="H9" s="55">
        <f t="shared" ref="H9:H44" si="0">E9+F9+G9</f>
        <v>15240.419999999998</v>
      </c>
    </row>
    <row r="10" spans="1:10" ht="15.75" thickBot="1">
      <c r="A10" s="17"/>
      <c r="B10" s="60" t="s">
        <v>20</v>
      </c>
      <c r="C10" s="5"/>
      <c r="D10" s="5"/>
      <c r="E10" s="20">
        <f>1*D3*6</f>
        <v>9018</v>
      </c>
      <c r="F10" s="20"/>
      <c r="G10" s="5"/>
      <c r="H10" s="55">
        <f t="shared" si="0"/>
        <v>9018</v>
      </c>
    </row>
    <row r="11" spans="1:10" ht="26.25" customHeight="1">
      <c r="A11" s="25">
        <v>2</v>
      </c>
      <c r="B11" s="13" t="s">
        <v>5</v>
      </c>
      <c r="C11" s="5"/>
      <c r="D11" s="5"/>
      <c r="E11" s="47"/>
      <c r="F11" s="47"/>
      <c r="G11" s="21"/>
      <c r="H11" s="55"/>
    </row>
    <row r="12" spans="1:10">
      <c r="A12" s="22"/>
      <c r="B12" s="61" t="s">
        <v>21</v>
      </c>
      <c r="C12" s="8"/>
      <c r="D12" s="8"/>
      <c r="E12" s="39">
        <f>1.51*D3*6</f>
        <v>13617.18</v>
      </c>
      <c r="F12" s="39"/>
      <c r="G12" s="38"/>
      <c r="H12" s="55">
        <f t="shared" si="0"/>
        <v>13617.18</v>
      </c>
    </row>
    <row r="13" spans="1:10" ht="30.75" customHeight="1" thickBot="1">
      <c r="A13" s="24"/>
      <c r="B13" s="62" t="s">
        <v>22</v>
      </c>
      <c r="C13" s="1"/>
      <c r="D13" s="7"/>
      <c r="E13" s="48"/>
      <c r="F13" s="29"/>
      <c r="G13" s="26"/>
      <c r="H13" s="55"/>
    </row>
    <row r="14" spans="1:10" s="16" customFormat="1" ht="16.5" customHeight="1" thickBot="1">
      <c r="A14" s="25"/>
      <c r="B14" s="63" t="s">
        <v>23</v>
      </c>
      <c r="C14" s="14"/>
      <c r="D14" s="15"/>
      <c r="E14" s="49"/>
      <c r="F14" s="51"/>
      <c r="G14" s="27"/>
      <c r="H14" s="55"/>
    </row>
    <row r="15" spans="1:10" ht="15.75" thickBot="1">
      <c r="A15" s="17"/>
      <c r="B15" s="64" t="s">
        <v>24</v>
      </c>
      <c r="C15" s="6"/>
      <c r="D15" s="1"/>
      <c r="E15" s="28">
        <f>0.06*D3*6</f>
        <v>541.07999999999993</v>
      </c>
      <c r="F15" s="28"/>
      <c r="G15" s="29">
        <f>60+44</f>
        <v>104</v>
      </c>
      <c r="H15" s="55">
        <f t="shared" si="0"/>
        <v>645.07999999999993</v>
      </c>
    </row>
    <row r="16" spans="1:10" ht="30.75" thickBot="1">
      <c r="A16" s="17"/>
      <c r="B16" s="65" t="s">
        <v>25</v>
      </c>
      <c r="C16" s="6"/>
      <c r="D16" s="1"/>
      <c r="E16" s="28">
        <f>0.6*D3*6</f>
        <v>5410.7999999999993</v>
      </c>
      <c r="F16" s="28"/>
      <c r="G16" s="26"/>
      <c r="H16" s="55">
        <f t="shared" si="0"/>
        <v>5410.7999999999993</v>
      </c>
    </row>
    <row r="17" spans="1:8">
      <c r="A17" s="17"/>
      <c r="B17" s="97" t="s">
        <v>53</v>
      </c>
      <c r="C17" s="6"/>
      <c r="D17" s="1"/>
      <c r="E17" s="28"/>
      <c r="F17" s="28">
        <v>486.63</v>
      </c>
      <c r="G17" s="29">
        <v>195</v>
      </c>
      <c r="H17" s="55">
        <f>G17:G17+F17</f>
        <v>681.63</v>
      </c>
    </row>
    <row r="18" spans="1:8">
      <c r="A18" s="17"/>
      <c r="B18" s="98" t="s">
        <v>56</v>
      </c>
      <c r="C18" s="6"/>
      <c r="D18" s="1"/>
      <c r="E18" s="28"/>
      <c r="F18" s="28">
        <v>524.08000000000004</v>
      </c>
      <c r="G18" s="29">
        <v>3270</v>
      </c>
      <c r="H18" s="55">
        <f>G18+F18</f>
        <v>3794.08</v>
      </c>
    </row>
    <row r="19" spans="1:8" ht="29.25" thickBot="1">
      <c r="A19" s="17"/>
      <c r="B19" s="66" t="s">
        <v>26</v>
      </c>
      <c r="C19" s="6"/>
      <c r="D19" s="1"/>
      <c r="E19" s="50"/>
      <c r="F19" s="28"/>
      <c r="G19" s="26"/>
      <c r="H19" s="55"/>
    </row>
    <row r="20" spans="1:8" ht="29.25" thickBot="1">
      <c r="A20" s="17"/>
      <c r="B20" s="67" t="s">
        <v>27</v>
      </c>
      <c r="C20" s="6"/>
      <c r="D20" s="1"/>
      <c r="E20" s="50"/>
      <c r="F20" s="28"/>
      <c r="G20" s="26"/>
      <c r="H20" s="55"/>
    </row>
    <row r="21" spans="1:8" ht="15.75" thickBot="1">
      <c r="A21" s="17"/>
      <c r="B21" s="68" t="s">
        <v>28</v>
      </c>
      <c r="C21" s="6"/>
      <c r="D21" s="1"/>
      <c r="E21" s="50">
        <f>2*D3*6</f>
        <v>18036</v>
      </c>
      <c r="F21" s="28"/>
      <c r="G21" s="26">
        <f>145+280+1095</f>
        <v>1520</v>
      </c>
      <c r="H21" s="55">
        <f t="shared" si="0"/>
        <v>19556</v>
      </c>
    </row>
    <row r="22" spans="1:8" ht="15.75" thickBot="1">
      <c r="A22" s="17"/>
      <c r="B22" s="64" t="s">
        <v>29</v>
      </c>
      <c r="C22" s="6"/>
      <c r="D22" s="1"/>
      <c r="E22" s="50">
        <f>0.2*D3*6</f>
        <v>1803.6000000000001</v>
      </c>
      <c r="F22" s="28"/>
      <c r="G22" s="26"/>
      <c r="H22" s="55">
        <f t="shared" si="0"/>
        <v>1803.6000000000001</v>
      </c>
    </row>
    <row r="23" spans="1:8" ht="15.75" thickBot="1">
      <c r="A23" s="17"/>
      <c r="B23" s="65" t="s">
        <v>30</v>
      </c>
      <c r="C23" s="6"/>
      <c r="D23" s="1"/>
      <c r="E23" s="28">
        <f>0.02*D3*6</f>
        <v>180.36</v>
      </c>
      <c r="F23" s="28"/>
      <c r="G23" s="26"/>
      <c r="H23" s="55">
        <f t="shared" si="0"/>
        <v>180.36</v>
      </c>
    </row>
    <row r="24" spans="1:8" ht="15.75" thickBot="1">
      <c r="A24" s="17"/>
      <c r="B24" s="69" t="s">
        <v>31</v>
      </c>
      <c r="C24" s="6"/>
      <c r="D24" s="1"/>
      <c r="E24" s="28">
        <f>0.18*D3*6</f>
        <v>1623.2399999999998</v>
      </c>
      <c r="F24" s="28"/>
      <c r="G24" s="26"/>
      <c r="H24" s="55">
        <f t="shared" si="0"/>
        <v>1623.2399999999998</v>
      </c>
    </row>
    <row r="25" spans="1:8" ht="28.5" customHeight="1" thickBot="1">
      <c r="A25" s="24"/>
      <c r="B25" s="70" t="s">
        <v>32</v>
      </c>
      <c r="C25" s="6"/>
      <c r="D25" s="1"/>
      <c r="E25" s="28"/>
      <c r="F25" s="28"/>
      <c r="G25" s="26"/>
      <c r="H25" s="55"/>
    </row>
    <row r="26" spans="1:8">
      <c r="A26" s="17"/>
      <c r="B26" s="71" t="s">
        <v>33</v>
      </c>
      <c r="C26" s="6"/>
      <c r="D26" s="1"/>
      <c r="E26" s="28"/>
      <c r="F26" s="28"/>
      <c r="G26" s="26"/>
      <c r="H26" s="55"/>
    </row>
    <row r="27" spans="1:8" ht="17.25" customHeight="1" thickBot="1">
      <c r="A27" s="17"/>
      <c r="B27" s="69" t="s">
        <v>34</v>
      </c>
      <c r="C27" s="6"/>
      <c r="D27" s="1"/>
      <c r="E27" s="28">
        <f>2.5*D3*6</f>
        <v>22545</v>
      </c>
      <c r="F27" s="28"/>
      <c r="G27" s="26">
        <f>912.5+51.8+210</f>
        <v>1174.3</v>
      </c>
      <c r="H27" s="55">
        <f t="shared" si="0"/>
        <v>23719.3</v>
      </c>
    </row>
    <row r="28" spans="1:8" ht="30.75" thickBot="1">
      <c r="A28" s="17"/>
      <c r="B28" s="64" t="s">
        <v>35</v>
      </c>
      <c r="C28" s="6"/>
      <c r="D28" s="1"/>
      <c r="E28" s="28">
        <f>0.4*D3*6</f>
        <v>3607.2000000000003</v>
      </c>
      <c r="F28" s="28"/>
      <c r="G28" s="26"/>
      <c r="H28" s="55">
        <f t="shared" si="0"/>
        <v>3607.2000000000003</v>
      </c>
    </row>
    <row r="29" spans="1:8">
      <c r="A29" s="24"/>
      <c r="B29" s="69" t="s">
        <v>36</v>
      </c>
      <c r="C29" s="87"/>
      <c r="D29" s="84"/>
      <c r="E29" s="77"/>
      <c r="F29" s="77"/>
      <c r="G29" s="34"/>
      <c r="H29" s="53"/>
    </row>
    <row r="30" spans="1:8" ht="15.75" thickBot="1">
      <c r="A30" s="31"/>
      <c r="B30" s="83" t="s">
        <v>50</v>
      </c>
      <c r="C30" s="88"/>
      <c r="D30" s="85"/>
      <c r="E30" s="82">
        <f>0.07*D3*6</f>
        <v>631.26</v>
      </c>
      <c r="F30" s="82"/>
      <c r="G30" s="81"/>
      <c r="H30" s="54">
        <f t="shared" si="0"/>
        <v>631.26</v>
      </c>
    </row>
    <row r="31" spans="1:8" ht="29.25" thickBot="1">
      <c r="A31" s="31"/>
      <c r="B31" s="70" t="s">
        <v>37</v>
      </c>
      <c r="C31" s="78"/>
      <c r="D31" s="79"/>
      <c r="E31" s="80"/>
      <c r="F31" s="80"/>
      <c r="G31" s="81"/>
      <c r="H31" s="54"/>
    </row>
    <row r="32" spans="1:8" ht="15.75" thickBot="1">
      <c r="A32" s="25"/>
      <c r="B32" s="72" t="s">
        <v>38</v>
      </c>
      <c r="C32" s="1"/>
      <c r="D32" s="1"/>
      <c r="E32" s="29">
        <f>1.7*D3*6</f>
        <v>15330.599999999999</v>
      </c>
      <c r="F32" s="29"/>
      <c r="G32" s="26">
        <f>180+17</f>
        <v>197</v>
      </c>
      <c r="H32" s="54">
        <f t="shared" si="0"/>
        <v>15527.599999999999</v>
      </c>
    </row>
    <row r="33" spans="1:11" ht="30.75" thickBot="1">
      <c r="A33" s="17"/>
      <c r="B33" s="72" t="s">
        <v>39</v>
      </c>
      <c r="C33" s="1"/>
      <c r="D33" s="1"/>
      <c r="E33" s="32">
        <f>0.25*D3*6</f>
        <v>2254.5</v>
      </c>
      <c r="F33" s="32"/>
      <c r="G33" s="33"/>
      <c r="H33" s="92">
        <f t="shared" si="0"/>
        <v>2254.5</v>
      </c>
    </row>
    <row r="34" spans="1:11" ht="15.75" thickBot="1">
      <c r="A34" s="17"/>
      <c r="B34" s="73" t="s">
        <v>40</v>
      </c>
      <c r="C34" s="86"/>
      <c r="D34" s="1"/>
      <c r="E34" s="32">
        <f>0.01*D3*6</f>
        <v>90.18</v>
      </c>
      <c r="F34" s="32"/>
      <c r="G34" s="41"/>
      <c r="H34" s="54">
        <f t="shared" si="0"/>
        <v>90.18</v>
      </c>
    </row>
    <row r="35" spans="1:11" ht="15.75" thickBot="1">
      <c r="A35" s="17"/>
      <c r="B35" s="60" t="s">
        <v>41</v>
      </c>
      <c r="C35" s="1"/>
      <c r="D35" s="1"/>
      <c r="E35" s="29">
        <f>0.4*D3*6</f>
        <v>3607.2000000000003</v>
      </c>
      <c r="F35" s="29"/>
      <c r="G35" s="34">
        <f>600+33+95+126.57+127.86</f>
        <v>982.43</v>
      </c>
      <c r="H35" s="54">
        <f t="shared" si="0"/>
        <v>4589.63</v>
      </c>
    </row>
    <row r="36" spans="1:11" ht="15.75" thickBot="1">
      <c r="A36" s="22"/>
      <c r="B36" s="74" t="s">
        <v>42</v>
      </c>
      <c r="C36" s="1"/>
      <c r="D36" s="1"/>
      <c r="E36" s="44"/>
      <c r="F36" s="30"/>
      <c r="G36" s="43"/>
      <c r="H36" s="54"/>
    </row>
    <row r="37" spans="1:11">
      <c r="A37" s="24"/>
      <c r="B37" s="68" t="s">
        <v>43</v>
      </c>
      <c r="C37" s="1"/>
      <c r="D37" s="1"/>
      <c r="E37" s="20"/>
      <c r="F37" s="29"/>
      <c r="G37" s="26"/>
      <c r="H37" s="54"/>
    </row>
    <row r="38" spans="1:11" ht="15.75" thickBot="1">
      <c r="A38" s="17"/>
      <c r="B38" s="68" t="s">
        <v>44</v>
      </c>
      <c r="C38" s="1"/>
      <c r="D38" s="1"/>
      <c r="E38" s="29">
        <f>4.42*D3*6</f>
        <v>39859.56</v>
      </c>
      <c r="F38" s="29"/>
      <c r="G38" s="26"/>
      <c r="H38" s="54">
        <f t="shared" si="0"/>
        <v>39859.56</v>
      </c>
    </row>
    <row r="39" spans="1:11" ht="30.75" thickBot="1">
      <c r="A39" s="22"/>
      <c r="B39" s="72" t="s">
        <v>45</v>
      </c>
      <c r="C39" s="1"/>
      <c r="D39" s="1"/>
      <c r="E39" s="89">
        <f>0.02*D3*6</f>
        <v>180.36</v>
      </c>
      <c r="F39" s="30"/>
      <c r="G39" s="26"/>
      <c r="H39" s="54">
        <f t="shared" si="0"/>
        <v>180.36</v>
      </c>
    </row>
    <row r="40" spans="1:11" ht="15.75" thickBot="1">
      <c r="A40" s="22"/>
      <c r="B40" s="72" t="s">
        <v>54</v>
      </c>
      <c r="C40" s="1"/>
      <c r="D40" s="1"/>
      <c r="E40" s="89"/>
      <c r="F40" s="93">
        <v>1682.64</v>
      </c>
      <c r="G40" s="26">
        <v>7300</v>
      </c>
      <c r="H40" s="54">
        <f>F40+G40</f>
        <v>8982.64</v>
      </c>
    </row>
    <row r="41" spans="1:11" ht="45" customHeight="1" thickBot="1">
      <c r="A41" s="25"/>
      <c r="B41" s="75" t="s">
        <v>46</v>
      </c>
      <c r="C41" s="1"/>
      <c r="D41" s="1"/>
      <c r="E41" s="29"/>
      <c r="F41" s="29"/>
      <c r="G41" s="26"/>
      <c r="H41" s="54"/>
    </row>
    <row r="42" spans="1:11" ht="15.75" thickBot="1">
      <c r="A42" s="25"/>
      <c r="B42" s="76" t="s">
        <v>47</v>
      </c>
      <c r="C42" s="1"/>
      <c r="D42" s="1"/>
      <c r="E42" s="29">
        <f>1.45*D3*6</f>
        <v>13076.099999999999</v>
      </c>
      <c r="F42" s="29"/>
      <c r="G42" s="26"/>
      <c r="H42" s="54">
        <f t="shared" si="0"/>
        <v>13076.099999999999</v>
      </c>
    </row>
    <row r="43" spans="1:11" ht="15.75" thickBot="1">
      <c r="A43" s="23"/>
      <c r="B43" s="76" t="s">
        <v>48</v>
      </c>
      <c r="C43" s="1"/>
      <c r="D43" s="1"/>
      <c r="E43" s="89">
        <f>0.98*D3*6</f>
        <v>8837.64</v>
      </c>
      <c r="F43" s="30"/>
      <c r="G43" s="26"/>
      <c r="H43" s="54">
        <f t="shared" si="0"/>
        <v>8837.64</v>
      </c>
      <c r="K43" t="s">
        <v>8</v>
      </c>
    </row>
    <row r="44" spans="1:11" ht="15.75" thickBot="1">
      <c r="A44" s="23"/>
      <c r="B44" s="76" t="s">
        <v>49</v>
      </c>
      <c r="C44" s="1"/>
      <c r="D44" s="1"/>
      <c r="E44" s="42">
        <f>5*D3*6</f>
        <v>45090</v>
      </c>
      <c r="F44" s="42"/>
      <c r="G44" s="26"/>
      <c r="H44" s="54">
        <f t="shared" si="0"/>
        <v>45090</v>
      </c>
    </row>
    <row r="45" spans="1:11" ht="24.75" customHeight="1">
      <c r="A45" s="22"/>
      <c r="B45" s="90" t="s">
        <v>51</v>
      </c>
      <c r="C45" s="1"/>
      <c r="D45" s="1"/>
      <c r="E45" s="44">
        <f>SUM(E7:E44)</f>
        <v>241682.39999999997</v>
      </c>
      <c r="F45" s="30">
        <f>SUM(F7:F44)</f>
        <v>2693.3500000000004</v>
      </c>
      <c r="G45" s="36">
        <f>SUM(G7:G44)</f>
        <v>14742.73</v>
      </c>
      <c r="H45" s="30">
        <f>SUM(H7:H44)</f>
        <v>259118.47999999998</v>
      </c>
      <c r="I45" s="35"/>
    </row>
    <row r="46" spans="1:11" ht="27" customHeight="1">
      <c r="A46" s="22"/>
      <c r="B46" s="9" t="s">
        <v>52</v>
      </c>
      <c r="C46" s="1"/>
      <c r="D46" s="1"/>
      <c r="E46" s="44"/>
      <c r="F46" s="30"/>
      <c r="G46" s="36"/>
      <c r="H46" s="91">
        <f>H45-E45</f>
        <v>17436.080000000016</v>
      </c>
    </row>
    <row r="47" spans="1:11" ht="21" customHeight="1">
      <c r="A47" s="22"/>
      <c r="B47" s="2" t="s">
        <v>10</v>
      </c>
      <c r="C47" s="1"/>
      <c r="D47" s="1"/>
      <c r="E47" s="1"/>
      <c r="F47" s="29"/>
      <c r="G47" s="26"/>
      <c r="H47" s="94">
        <v>15226.92</v>
      </c>
    </row>
    <row r="49" spans="2:8">
      <c r="B49" t="s">
        <v>57</v>
      </c>
      <c r="F49" s="35"/>
      <c r="H49" s="37"/>
    </row>
    <row r="50" spans="2:8">
      <c r="H50" s="37"/>
    </row>
  </sheetData>
  <mergeCells count="1">
    <mergeCell ref="B1:H1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2020-04-08T06:15:54Z</dcterms:modified>
</cp:coreProperties>
</file>