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2019г. (5 месяцев)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35" i="2"/>
  <c r="G31"/>
  <c r="G34"/>
  <c r="H45"/>
  <c r="G7"/>
  <c r="G47" s="1"/>
  <c r="E3"/>
  <c r="E46"/>
  <c r="E45"/>
  <c r="E43"/>
  <c r="E42"/>
  <c r="E41"/>
  <c r="H41" s="1"/>
  <c r="E38"/>
  <c r="E35"/>
  <c r="E34"/>
  <c r="E33"/>
  <c r="H33" s="1"/>
  <c r="E32"/>
  <c r="E31"/>
  <c r="H31" s="1"/>
  <c r="E29"/>
  <c r="H29" s="1"/>
  <c r="E27"/>
  <c r="E26"/>
  <c r="E23"/>
  <c r="H23" s="1"/>
  <c r="E22"/>
  <c r="E21"/>
  <c r="H21" s="1"/>
  <c r="E20"/>
  <c r="H20" s="1"/>
  <c r="E16"/>
  <c r="E15"/>
  <c r="E12"/>
  <c r="H12" s="1"/>
  <c r="E9"/>
  <c r="E8"/>
  <c r="H8" s="1"/>
  <c r="E7"/>
  <c r="H7" s="1"/>
  <c r="H9"/>
  <c r="H15"/>
  <c r="H16"/>
  <c r="H22"/>
  <c r="H25"/>
  <c r="H27"/>
  <c r="H32"/>
  <c r="H34"/>
  <c r="H38"/>
  <c r="H42"/>
  <c r="H43"/>
  <c r="F47"/>
  <c r="H47" l="1"/>
  <c r="H48" s="1"/>
  <c r="E47"/>
</calcChain>
</file>

<file path=xl/sharedStrings.xml><?xml version="1.0" encoding="utf-8"?>
<sst xmlns="http://schemas.openxmlformats.org/spreadsheetml/2006/main" count="57" uniqueCount="57">
  <si>
    <t>Наименование работ</t>
  </si>
  <si>
    <t>Объем</t>
  </si>
  <si>
    <t>№ п/п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</si>
  <si>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</si>
  <si>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I.</t>
  </si>
  <si>
    <t>Работы, выполняемые в целях надлежащего содержания систем теплоснабжения</t>
  </si>
  <si>
    <t>Общие работы, выполняемые для надлежащего содержания систем водоснабжения, отопления и водоотведения, в т.ч.</t>
  </si>
  <si>
    <t>Материалы,                руб.</t>
  </si>
  <si>
    <t xml:space="preserve"> </t>
  </si>
  <si>
    <t>Ед. изм.</t>
  </si>
  <si>
    <t>Долг на 31/12/2019</t>
  </si>
  <si>
    <t>м2</t>
  </si>
  <si>
    <t>Годовая плата,               руб.</t>
  </si>
  <si>
    <t>Стоимость выполненных доп.работ (за отчетный период)</t>
  </si>
  <si>
    <t>Итого стоимость работ, руб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</si>
  <si>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</si>
  <si>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</si>
  <si>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</si>
  <si>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</si>
  <si>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</si>
  <si>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</si>
  <si>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</si>
  <si>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</si>
  <si>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Съем показаний ИПУ, съем показаний ОДПУ, взыскание дебиторской задолженности, налоги и тд.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</si>
  <si>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</si>
  <si>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</si>
  <si>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</si>
  <si>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</si>
  <si>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</si>
  <si>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</si>
  <si>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</si>
  <si>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</si>
  <si>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</si>
  <si>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</si>
  <si>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</si>
  <si>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</si>
  <si>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</si>
  <si>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</si>
  <si>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</si>
  <si>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3.4. Уборка и выкашивание газонов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</si>
  <si>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</si>
  <si>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</si>
  <si>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</si>
  <si>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</si>
  <si>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</si>
  <si>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</si>
  <si>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</si>
  <si>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</si>
  <si>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</si>
  <si>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</si>
  <si>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</si>
  <si>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Стоимость выполненных работ по текущему ремонту и содержанию жилого дома №26 А                                     по ул. Бабушкина за период с 01.07.2019 по 31.12.2019 г.г. (6 месяцев)</t>
  </si>
  <si>
    <t xml:space="preserve">        6. Дополнительные работы</t>
  </si>
  <si>
    <t>6.1.Обустройство земельного участка, проведение землеройных работ, выемка грунта</t>
  </si>
  <si>
    <t>6.2.Устройство ограждения клумбы</t>
  </si>
  <si>
    <t>Стоимость  за 1 кв.м общей площади 39,79 руб.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</si>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</sst>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49" fontId="0" fillId="0" borderId="1" xfId="0" applyNumberFormat="1" applyBorder="1" applyAlignment="1">
      <alignment horizontal="right" vertical="top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2" fontId="0" fillId="0" borderId="1" xfId="0" applyNumberFormat="1" applyBorder="1"/>
    <xf numFmtId="49" fontId="0" fillId="0" borderId="1" xfId="0" applyNumberForma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7" fillId="2" borderId="1" xfId="0" applyNumberFormat="1" applyFont="1" applyFill="1" applyBorder="1"/>
    <xf numFmtId="49" fontId="5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0" borderId="0" xfId="0" applyNumberFormat="1"/>
    <xf numFmtId="4" fontId="0" fillId="0" borderId="0" xfId="0" applyNumberFormat="1"/>
    <xf numFmtId="2" fontId="6" fillId="2" borderId="1" xfId="0" applyNumberFormat="1" applyFont="1" applyFill="1" applyBorder="1" applyAlignment="1"/>
    <xf numFmtId="2" fontId="0" fillId="0" borderId="1" xfId="0" applyNumberFormat="1" applyBorder="1" applyAlignment="1">
      <alignment horizontal="center" vertical="center" wrapText="1"/>
    </xf>
    <xf numFmtId="2" fontId="4" fillId="2" borderId="1" xfId="0" applyNumberFormat="1" applyFont="1" applyFill="1" applyBorder="1"/>
    <xf numFmtId="2" fontId="7" fillId="0" borderId="1" xfId="0" applyNumberFormat="1" applyFont="1" applyBorder="1"/>
    <xf numFmtId="2" fontId="0" fillId="0" borderId="5" xfId="0" applyNumberFormat="1" applyFont="1" applyBorder="1"/>
    <xf numFmtId="2" fontId="0" fillId="0" borderId="4" xfId="0" applyNumberFormat="1" applyFont="1" applyBorder="1"/>
    <xf numFmtId="2" fontId="0" fillId="2" borderId="1" xfId="0" applyNumberFormat="1" applyFont="1" applyFill="1" applyBorder="1"/>
    <xf numFmtId="2" fontId="0" fillId="0" borderId="4" xfId="0" applyNumberFormat="1" applyBorder="1"/>
    <xf numFmtId="2" fontId="0" fillId="0" borderId="8" xfId="0" applyNumberFormat="1" applyBorder="1" applyAlignment="1">
      <alignment horizontal="right"/>
    </xf>
    <xf numFmtId="2" fontId="0" fillId="0" borderId="3" xfId="0" applyNumberFormat="1" applyBorder="1"/>
    <xf numFmtId="2" fontId="0" fillId="2" borderId="3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0" borderId="3" xfId="0" applyNumberFormat="1" applyFont="1" applyBorder="1"/>
    <xf numFmtId="0" fontId="13" fillId="3" borderId="9" xfId="0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1" xfId="0" applyBorder="1" applyAlignment="1"/>
    <xf numFmtId="0" fontId="14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3" fillId="0" borderId="10" xfId="0" applyFont="1" applyBorder="1" applyAlignment="1">
      <alignment wrapText="1"/>
    </xf>
    <xf numFmtId="0" fontId="13" fillId="0" borderId="10" xfId="0" applyFont="1" applyBorder="1" applyAlignment="1">
      <alignment vertical="top" wrapText="1"/>
    </xf>
    <xf numFmtId="0" fontId="14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2" fontId="0" fillId="2" borderId="8" xfId="0" applyNumberFormat="1" applyFill="1" applyBorder="1"/>
    <xf numFmtId="0" fontId="0" fillId="0" borderId="16" xfId="0" applyBorder="1"/>
    <xf numFmtId="0" fontId="0" fillId="0" borderId="5" xfId="0" applyBorder="1"/>
    <xf numFmtId="2" fontId="0" fillId="2" borderId="17" xfId="0" applyNumberFormat="1" applyFill="1" applyBorder="1"/>
    <xf numFmtId="2" fontId="0" fillId="2" borderId="5" xfId="0" applyNumberFormat="1" applyFill="1" applyBorder="1"/>
    <xf numFmtId="0" fontId="13" fillId="0" borderId="18" xfId="0" applyFont="1" applyBorder="1" applyAlignment="1">
      <alignment vertical="top" wrapText="1"/>
    </xf>
    <xf numFmtId="0" fontId="0" fillId="0" borderId="8" xfId="0" applyBorder="1" applyAlignment="1"/>
    <xf numFmtId="0" fontId="0" fillId="0" borderId="17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2" fontId="3" fillId="0" borderId="1" xfId="0" applyNumberFormat="1" applyFont="1" applyBorder="1"/>
    <xf numFmtId="0" fontId="15" fillId="0" borderId="1" xfId="0" applyFont="1" applyBorder="1" applyAlignment="1">
      <alignment wrapText="1"/>
    </xf>
    <xf numFmtId="2" fontId="7" fillId="2" borderId="19" xfId="0" applyNumberFormat="1" applyFont="1" applyFill="1" applyBorder="1"/>
    <xf numFmtId="2" fontId="0" fillId="0" borderId="5" xfId="0" applyNumberFormat="1" applyBorder="1" applyAlignment="1">
      <alignment horizontal="right"/>
    </xf>
    <xf numFmtId="2" fontId="2" fillId="2" borderId="1" xfId="0" applyNumberFormat="1" applyFont="1" applyFill="1" applyBorder="1"/>
    <xf numFmtId="4" fontId="7" fillId="0" borderId="7" xfId="0" applyNumberFormat="1" applyFont="1" applyBorder="1"/>
    <xf numFmtId="2" fontId="0" fillId="0" borderId="5" xfId="0" applyNumberFormat="1" applyBorder="1"/>
    <xf numFmtId="2" fontId="0" fillId="0" borderId="1" xfId="0" applyNumberFormat="1" applyFont="1" applyBorder="1"/>
    <xf numFmtId="2" fontId="7" fillId="2" borderId="3" xfId="0" applyNumberFormat="1" applyFont="1" applyFill="1" applyBorder="1" applyAlignment="1"/>
    <xf numFmtId="2" fontId="0" fillId="2" borderId="4" xfId="0" applyNumberFormat="1" applyFill="1" applyBorder="1"/>
    <xf numFmtId="0" fontId="13" fillId="0" borderId="20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4" fillId="0" borderId="23" xfId="0" applyFont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4" fillId="0" borderId="0" xfId="0" applyFont="1"/>
    <xf numFmtId="2" fontId="7" fillId="0" borderId="1" xfId="0" applyNumberFormat="1" applyFont="1" applyBorder="1" applyAlignment="1">
      <alignment wrapText="1"/>
    </xf>
    <xf numFmtId="0" fontId="16" fillId="0" borderId="12" xfId="0" applyNumberFormat="1" applyFont="1" applyBorder="1" applyAlignment="1">
      <alignment horizontal="justify" wrapText="1"/>
    </xf>
    <xf numFmtId="0" fontId="16" fillId="0" borderId="13" xfId="0" applyNumberFormat="1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topLeftCell="A43" zoomScale="125" zoomScaleNormal="125" zoomScalePageLayoutView="125" workbookViewId="0">
      <selection activeCell="B51" sqref="B51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" customWidth="1"/>
    <col min="5" max="6" width="10.5703125" customWidth="1"/>
    <col min="7" max="7" width="8.140625" customWidth="1"/>
    <col min="8" max="8" width="10.42578125" customWidth="1"/>
    <col min="9" max="10" width="9.7109375" bestFit="1" customWidth="1"/>
  </cols>
  <sheetData>
    <row r="1" spans="1:10" ht="38.25" customHeight="1">
      <c r="B1" s="98" t="s">
        <v>51</v>
      </c>
      <c r="C1" s="98"/>
      <c r="D1" s="98"/>
      <c r="E1" s="98"/>
      <c r="F1" s="98"/>
      <c r="G1" s="98"/>
      <c r="H1" s="98"/>
      <c r="I1" s="4"/>
      <c r="J1" s="4"/>
    </row>
    <row r="2" spans="1:10" ht="125.25" customHeight="1">
      <c r="A2" s="3" t="s">
        <v>2</v>
      </c>
      <c r="B2" s="3" t="s">
        <v>0</v>
      </c>
      <c r="C2" s="3" t="s">
        <v>9</v>
      </c>
      <c r="D2" s="3" t="s">
        <v>1</v>
      </c>
      <c r="E2" s="47" t="s">
        <v>12</v>
      </c>
      <c r="F2" s="47" t="s">
        <v>13</v>
      </c>
      <c r="G2" s="3" t="s">
        <v>7</v>
      </c>
      <c r="H2" s="47" t="s">
        <v>14</v>
      </c>
    </row>
    <row r="3" spans="1:10" ht="27.75" customHeight="1">
      <c r="A3" s="3"/>
      <c r="B3" s="96" t="s">
        <v>55</v>
      </c>
      <c r="C3" s="96" t="s">
        <v>11</v>
      </c>
      <c r="D3" s="97">
        <v>866.88</v>
      </c>
      <c r="E3" s="48">
        <f>D3*39.79*6</f>
        <v>206958.93119999999</v>
      </c>
      <c r="F3" s="33"/>
      <c r="G3" s="33"/>
      <c r="H3" s="33"/>
    </row>
    <row r="4" spans="1:10" ht="40.5" customHeight="1">
      <c r="A4" s="11" t="s">
        <v>4</v>
      </c>
      <c r="B4" s="9" t="s">
        <v>3</v>
      </c>
      <c r="C4" s="1"/>
      <c r="D4" s="1"/>
      <c r="E4" s="20"/>
      <c r="F4" s="20"/>
      <c r="G4" s="20"/>
      <c r="H4" s="20"/>
    </row>
    <row r="5" spans="1:10" ht="31.5" customHeight="1">
      <c r="A5" s="10">
        <v>1</v>
      </c>
      <c r="B5" s="9" t="s">
        <v>6</v>
      </c>
      <c r="C5" s="1"/>
      <c r="D5" s="1"/>
      <c r="E5" s="20"/>
      <c r="F5" s="20"/>
      <c r="G5" s="20"/>
      <c r="H5" s="20"/>
    </row>
    <row r="6" spans="1:10" ht="15.75" thickBot="1">
      <c r="A6" s="17"/>
      <c r="B6" s="50" t="s">
        <v>15</v>
      </c>
      <c r="C6" s="18"/>
      <c r="D6" s="18"/>
      <c r="E6" s="37"/>
      <c r="F6" s="37"/>
      <c r="G6" s="37"/>
      <c r="H6" s="43"/>
    </row>
    <row r="7" spans="1:10" ht="15.75" thickBot="1">
      <c r="A7" s="17"/>
      <c r="B7" s="51" t="s">
        <v>16</v>
      </c>
      <c r="C7" s="5"/>
      <c r="D7" s="5"/>
      <c r="E7" s="41">
        <f>2.5*D3*6</f>
        <v>13003.199999999999</v>
      </c>
      <c r="F7" s="49"/>
      <c r="G7" s="84">
        <f>415</f>
        <v>415</v>
      </c>
      <c r="H7" s="46">
        <f>E7+F7+G7</f>
        <v>13418.199999999999</v>
      </c>
    </row>
    <row r="8" spans="1:10" ht="15.75" thickBot="1">
      <c r="A8" s="17"/>
      <c r="B8" s="51" t="s">
        <v>17</v>
      </c>
      <c r="C8" s="19"/>
      <c r="D8" s="19"/>
      <c r="E8" s="83">
        <f>0.28*D3*6</f>
        <v>1456.3584000000001</v>
      </c>
      <c r="F8" s="36"/>
      <c r="G8" s="36"/>
      <c r="H8" s="46">
        <f>E8+F8+G8</f>
        <v>1456.3584000000001</v>
      </c>
    </row>
    <row r="9" spans="1:10" ht="18.75" customHeight="1" thickBot="1">
      <c r="A9" s="12"/>
      <c r="B9" s="51" t="s">
        <v>18</v>
      </c>
      <c r="C9" s="5"/>
      <c r="D9" s="5"/>
      <c r="E9" s="20">
        <f>2.04*D3*6</f>
        <v>10610.611200000001</v>
      </c>
      <c r="F9" s="20"/>
      <c r="G9" s="84"/>
      <c r="H9" s="46">
        <f t="shared" ref="H9:H43" si="0">E9+F9+G9</f>
        <v>10610.611200000001</v>
      </c>
    </row>
    <row r="10" spans="1:10" ht="15.75" thickBot="1">
      <c r="A10" s="17"/>
      <c r="B10" s="51"/>
      <c r="C10" s="5"/>
      <c r="D10" s="5"/>
      <c r="E10" s="20"/>
      <c r="F10" s="20"/>
      <c r="G10" s="84"/>
      <c r="H10" s="46"/>
    </row>
    <row r="11" spans="1:10" ht="26.25" customHeight="1">
      <c r="A11" s="24">
        <v>2</v>
      </c>
      <c r="B11" s="13" t="s">
        <v>5</v>
      </c>
      <c r="C11" s="5"/>
      <c r="D11" s="5"/>
      <c r="E11" s="38"/>
      <c r="F11" s="38"/>
      <c r="G11" s="38"/>
      <c r="H11" s="46"/>
    </row>
    <row r="12" spans="1:10">
      <c r="A12" s="21"/>
      <c r="B12" s="52" t="s">
        <v>19</v>
      </c>
      <c r="C12" s="8"/>
      <c r="D12" s="8"/>
      <c r="E12" s="32">
        <f>0.95*D3*6</f>
        <v>4941.2159999999994</v>
      </c>
      <c r="F12" s="32"/>
      <c r="G12" s="85"/>
      <c r="H12" s="46">
        <f t="shared" si="0"/>
        <v>4941.2159999999994</v>
      </c>
    </row>
    <row r="13" spans="1:10" ht="30.75" customHeight="1" thickBot="1">
      <c r="A13" s="23"/>
      <c r="B13" s="53" t="s">
        <v>20</v>
      </c>
      <c r="C13" s="1"/>
      <c r="D13" s="7"/>
      <c r="E13" s="39"/>
      <c r="F13" s="26"/>
      <c r="G13" s="26"/>
      <c r="H13" s="46"/>
    </row>
    <row r="14" spans="1:10" s="16" customFormat="1" ht="16.5" customHeight="1" thickBot="1">
      <c r="A14" s="24"/>
      <c r="B14" s="54" t="s">
        <v>21</v>
      </c>
      <c r="C14" s="14"/>
      <c r="D14" s="15"/>
      <c r="E14" s="40"/>
      <c r="F14" s="42"/>
      <c r="G14" s="29"/>
      <c r="H14" s="46"/>
    </row>
    <row r="15" spans="1:10" ht="15.75" thickBot="1">
      <c r="A15" s="17"/>
      <c r="B15" s="55" t="s">
        <v>22</v>
      </c>
      <c r="C15" s="6"/>
      <c r="D15" s="1"/>
      <c r="E15" s="25">
        <f>0.1*D3*6</f>
        <v>520.12800000000004</v>
      </c>
      <c r="F15" s="25"/>
      <c r="G15" s="26">
        <v>180</v>
      </c>
      <c r="H15" s="46">
        <f t="shared" si="0"/>
        <v>700.12800000000004</v>
      </c>
    </row>
    <row r="16" spans="1:10" ht="30.75" thickBot="1">
      <c r="A16" s="17"/>
      <c r="B16" s="56" t="s">
        <v>23</v>
      </c>
      <c r="C16" s="6"/>
      <c r="D16" s="1"/>
      <c r="E16" s="25">
        <f>0.6*D3*6</f>
        <v>3120.7679999999996</v>
      </c>
      <c r="F16" s="25"/>
      <c r="G16" s="26"/>
      <c r="H16" s="46">
        <f t="shared" si="0"/>
        <v>3120.7679999999996</v>
      </c>
    </row>
    <row r="17" spans="1:8">
      <c r="A17" s="17"/>
      <c r="B17" s="87"/>
      <c r="C17" s="6"/>
      <c r="D17" s="1"/>
      <c r="E17" s="25"/>
      <c r="F17" s="25"/>
      <c r="G17" s="26"/>
      <c r="H17" s="46"/>
    </row>
    <row r="18" spans="1:8" ht="29.25" thickBot="1">
      <c r="A18" s="17"/>
      <c r="B18" s="57" t="s">
        <v>24</v>
      </c>
      <c r="C18" s="6"/>
      <c r="D18" s="1"/>
      <c r="E18" s="41"/>
      <c r="F18" s="25"/>
      <c r="G18" s="26"/>
      <c r="H18" s="46"/>
    </row>
    <row r="19" spans="1:8" ht="29.25" thickBot="1">
      <c r="A19" s="17"/>
      <c r="B19" s="58" t="s">
        <v>25</v>
      </c>
      <c r="C19" s="6"/>
      <c r="D19" s="1"/>
      <c r="E19" s="41"/>
      <c r="F19" s="25"/>
      <c r="G19" s="26"/>
      <c r="H19" s="46"/>
    </row>
    <row r="20" spans="1:8" ht="15.75" thickBot="1">
      <c r="A20" s="17"/>
      <c r="B20" s="59" t="s">
        <v>26</v>
      </c>
      <c r="C20" s="6"/>
      <c r="D20" s="1"/>
      <c r="E20" s="41">
        <f>2.5*D3*6</f>
        <v>13003.199999999999</v>
      </c>
      <c r="F20" s="25"/>
      <c r="G20" s="26">
        <v>145</v>
      </c>
      <c r="H20" s="46">
        <f t="shared" si="0"/>
        <v>13148.199999999999</v>
      </c>
    </row>
    <row r="21" spans="1:8" ht="15.75" thickBot="1">
      <c r="A21" s="17"/>
      <c r="B21" s="55" t="s">
        <v>27</v>
      </c>
      <c r="C21" s="6"/>
      <c r="D21" s="1"/>
      <c r="E21" s="41">
        <f>0.4*D3*6</f>
        <v>2080.5120000000002</v>
      </c>
      <c r="F21" s="25"/>
      <c r="G21" s="26"/>
      <c r="H21" s="46">
        <f t="shared" si="0"/>
        <v>2080.5120000000002</v>
      </c>
    </row>
    <row r="22" spans="1:8" ht="15.75" thickBot="1">
      <c r="A22" s="17"/>
      <c r="B22" s="56" t="s">
        <v>28</v>
      </c>
      <c r="C22" s="6"/>
      <c r="D22" s="1"/>
      <c r="E22" s="25">
        <f>0.1*D3*6</f>
        <v>520.12800000000004</v>
      </c>
      <c r="F22" s="25"/>
      <c r="G22" s="26"/>
      <c r="H22" s="46">
        <f t="shared" si="0"/>
        <v>520.12800000000004</v>
      </c>
    </row>
    <row r="23" spans="1:8" ht="15.75" thickBot="1">
      <c r="A23" s="17"/>
      <c r="B23" s="60" t="s">
        <v>29</v>
      </c>
      <c r="C23" s="6"/>
      <c r="D23" s="1"/>
      <c r="E23" s="25">
        <f>0.15*D3*6</f>
        <v>780.19199999999989</v>
      </c>
      <c r="F23" s="25"/>
      <c r="G23" s="26"/>
      <c r="H23" s="46">
        <f t="shared" si="0"/>
        <v>780.19199999999989</v>
      </c>
    </row>
    <row r="24" spans="1:8" ht="28.5" customHeight="1" thickBot="1">
      <c r="A24" s="23"/>
      <c r="B24" s="61" t="s">
        <v>30</v>
      </c>
      <c r="C24" s="6"/>
      <c r="D24" s="1"/>
      <c r="E24" s="25"/>
      <c r="F24" s="25"/>
      <c r="G24" s="26"/>
      <c r="H24" s="46"/>
    </row>
    <row r="25" spans="1:8">
      <c r="A25" s="17"/>
      <c r="B25" s="88" t="s">
        <v>31</v>
      </c>
      <c r="C25" s="99"/>
      <c r="D25" s="103"/>
      <c r="E25" s="66"/>
      <c r="F25" s="66"/>
      <c r="G25" s="86"/>
      <c r="H25" s="101">
        <f>E26+F26+G26</f>
        <v>10402.56</v>
      </c>
    </row>
    <row r="26" spans="1:8" ht="17.25" customHeight="1" thickBot="1">
      <c r="A26" s="17"/>
      <c r="B26" s="71" t="s">
        <v>32</v>
      </c>
      <c r="C26" s="100"/>
      <c r="D26" s="104"/>
      <c r="E26" s="69">
        <f>2*D3*6</f>
        <v>10402.56</v>
      </c>
      <c r="F26" s="69"/>
      <c r="G26" s="70"/>
      <c r="H26" s="102"/>
    </row>
    <row r="27" spans="1:8" ht="30.75" thickBot="1">
      <c r="A27" s="17"/>
      <c r="B27" s="55" t="s">
        <v>33</v>
      </c>
      <c r="C27" s="6"/>
      <c r="D27" s="1"/>
      <c r="E27" s="25">
        <f>0.5*D3*6</f>
        <v>2600.64</v>
      </c>
      <c r="F27" s="25"/>
      <c r="G27" s="26"/>
      <c r="H27" s="46">
        <f t="shared" si="0"/>
        <v>2600.64</v>
      </c>
    </row>
    <row r="28" spans="1:8">
      <c r="A28" s="23"/>
      <c r="B28" s="60" t="s">
        <v>34</v>
      </c>
      <c r="C28" s="75"/>
      <c r="D28" s="72"/>
      <c r="E28" s="66"/>
      <c r="F28" s="66"/>
      <c r="G28" s="86"/>
      <c r="H28" s="44"/>
    </row>
    <row r="29" spans="1:8" ht="15.75" thickBot="1">
      <c r="A29" s="28"/>
      <c r="B29" s="71" t="s">
        <v>48</v>
      </c>
      <c r="C29" s="76"/>
      <c r="D29" s="73"/>
      <c r="E29" s="70">
        <f>0.07*D3*6</f>
        <v>364.08960000000002</v>
      </c>
      <c r="F29" s="70"/>
      <c r="G29" s="70"/>
      <c r="H29" s="45">
        <f t="shared" si="0"/>
        <v>364.08960000000002</v>
      </c>
    </row>
    <row r="30" spans="1:8" ht="29.25" thickBot="1">
      <c r="A30" s="28"/>
      <c r="B30" s="61" t="s">
        <v>35</v>
      </c>
      <c r="C30" s="67"/>
      <c r="D30" s="68"/>
      <c r="E30" s="69"/>
      <c r="F30" s="69"/>
      <c r="G30" s="70"/>
      <c r="H30" s="45"/>
    </row>
    <row r="31" spans="1:8" ht="15.75" thickBot="1">
      <c r="A31" s="24"/>
      <c r="B31" s="62" t="s">
        <v>36</v>
      </c>
      <c r="C31" s="1"/>
      <c r="D31" s="1"/>
      <c r="E31" s="26">
        <f>1.5*D3*6</f>
        <v>7801.92</v>
      </c>
      <c r="F31" s="26"/>
      <c r="G31" s="26">
        <f>51.8+560+190+90</f>
        <v>891.8</v>
      </c>
      <c r="H31" s="45">
        <f t="shared" si="0"/>
        <v>8693.7199999999993</v>
      </c>
    </row>
    <row r="32" spans="1:8" ht="30.75" thickBot="1">
      <c r="A32" s="17"/>
      <c r="B32" s="62" t="s">
        <v>37</v>
      </c>
      <c r="C32" s="1"/>
      <c r="D32" s="1"/>
      <c r="E32" s="29">
        <f>0.25*D3*6</f>
        <v>1300.32</v>
      </c>
      <c r="F32" s="29"/>
      <c r="G32" s="26"/>
      <c r="H32" s="80">
        <f t="shared" si="0"/>
        <v>1300.32</v>
      </c>
    </row>
    <row r="33" spans="1:11" ht="15.75" thickBot="1">
      <c r="A33" s="17"/>
      <c r="B33" s="63" t="s">
        <v>38</v>
      </c>
      <c r="C33" s="74"/>
      <c r="D33" s="1"/>
      <c r="E33" s="29">
        <f>0.01*D3*6</f>
        <v>52.012800000000006</v>
      </c>
      <c r="F33" s="29"/>
      <c r="G33" s="86"/>
      <c r="H33" s="45">
        <f t="shared" si="0"/>
        <v>52.012800000000006</v>
      </c>
    </row>
    <row r="34" spans="1:11" ht="15.75" thickBot="1">
      <c r="A34" s="17"/>
      <c r="B34" s="51" t="s">
        <v>39</v>
      </c>
      <c r="C34" s="1"/>
      <c r="D34" s="1"/>
      <c r="E34" s="26">
        <f>0.5*D3*6</f>
        <v>2600.64</v>
      </c>
      <c r="F34" s="26"/>
      <c r="G34" s="86">
        <f>210+127.86+590+33+95+84.38</f>
        <v>1140.2400000000002</v>
      </c>
      <c r="H34" s="45">
        <f t="shared" si="0"/>
        <v>3740.88</v>
      </c>
    </row>
    <row r="35" spans="1:11" ht="15.75" thickBot="1">
      <c r="A35" s="21"/>
      <c r="B35" s="89" t="s">
        <v>40</v>
      </c>
      <c r="C35" s="111"/>
      <c r="D35" s="99"/>
      <c r="E35" s="115">
        <f>5.07*D3*6</f>
        <v>26370.489600000001</v>
      </c>
      <c r="F35" s="105"/>
      <c r="G35" s="105"/>
      <c r="H35" s="108">
        <f>E35</f>
        <v>26370.489600000001</v>
      </c>
    </row>
    <row r="36" spans="1:11">
      <c r="A36" s="23"/>
      <c r="B36" s="90" t="s">
        <v>41</v>
      </c>
      <c r="C36" s="112"/>
      <c r="D36" s="114"/>
      <c r="E36" s="116"/>
      <c r="F36" s="106"/>
      <c r="G36" s="106"/>
      <c r="H36" s="109"/>
    </row>
    <row r="37" spans="1:11" ht="15.75" thickBot="1">
      <c r="A37" s="17"/>
      <c r="B37" s="91" t="s">
        <v>42</v>
      </c>
      <c r="C37" s="113"/>
      <c r="D37" s="100"/>
      <c r="E37" s="117"/>
      <c r="F37" s="107"/>
      <c r="G37" s="107"/>
      <c r="H37" s="110"/>
    </row>
    <row r="38" spans="1:11" ht="30.75" thickBot="1">
      <c r="A38" s="21"/>
      <c r="B38" s="62" t="s">
        <v>43</v>
      </c>
      <c r="C38" s="1"/>
      <c r="D38" s="1"/>
      <c r="E38" s="77">
        <f>0.02*D3*6</f>
        <v>104.02560000000001</v>
      </c>
      <c r="F38" s="27"/>
      <c r="G38" s="26"/>
      <c r="H38" s="45">
        <f t="shared" si="0"/>
        <v>104.02560000000001</v>
      </c>
    </row>
    <row r="39" spans="1:11" ht="15.75" thickBot="1">
      <c r="A39" s="21"/>
      <c r="B39" s="62"/>
      <c r="C39" s="1"/>
      <c r="D39" s="1"/>
      <c r="E39" s="77"/>
      <c r="F39" s="81"/>
      <c r="G39" s="26"/>
      <c r="H39" s="45"/>
    </row>
    <row r="40" spans="1:11" ht="45" customHeight="1" thickBot="1">
      <c r="A40" s="24"/>
      <c r="B40" s="64" t="s">
        <v>44</v>
      </c>
      <c r="C40" s="1"/>
      <c r="D40" s="1"/>
      <c r="E40" s="26"/>
      <c r="F40" s="26"/>
      <c r="G40" s="26"/>
      <c r="H40" s="45"/>
    </row>
    <row r="41" spans="1:11" ht="15.75" thickBot="1">
      <c r="A41" s="24"/>
      <c r="B41" s="65" t="s">
        <v>45</v>
      </c>
      <c r="C41" s="1"/>
      <c r="D41" s="1"/>
      <c r="E41" s="26">
        <f>1.45*D3*6</f>
        <v>7541.8559999999998</v>
      </c>
      <c r="F41" s="26"/>
      <c r="G41" s="26"/>
      <c r="H41" s="45">
        <f t="shared" si="0"/>
        <v>7541.8559999999998</v>
      </c>
    </row>
    <row r="42" spans="1:11" ht="15.75" thickBot="1">
      <c r="A42" s="22"/>
      <c r="B42" s="65" t="s">
        <v>46</v>
      </c>
      <c r="C42" s="1"/>
      <c r="D42" s="1"/>
      <c r="E42" s="77">
        <f>0.81*D3*6</f>
        <v>4213.0367999999999</v>
      </c>
      <c r="F42" s="27"/>
      <c r="G42" s="26"/>
      <c r="H42" s="45">
        <f t="shared" si="0"/>
        <v>4213.0367999999999</v>
      </c>
      <c r="K42" t="s">
        <v>8</v>
      </c>
    </row>
    <row r="43" spans="1:11" ht="15.75" thickBot="1">
      <c r="A43" s="22"/>
      <c r="B43" s="65" t="s">
        <v>47</v>
      </c>
      <c r="C43" s="1"/>
      <c r="D43" s="1"/>
      <c r="E43" s="34">
        <f>5*D3*6</f>
        <v>26006.399999999998</v>
      </c>
      <c r="F43" s="34"/>
      <c r="G43" s="26"/>
      <c r="H43" s="45">
        <f t="shared" si="0"/>
        <v>26006.399999999998</v>
      </c>
    </row>
    <row r="44" spans="1:11" ht="15.75" thickBot="1">
      <c r="A44" s="22"/>
      <c r="B44" s="92" t="s">
        <v>52</v>
      </c>
      <c r="C44" s="1"/>
      <c r="D44" s="1"/>
      <c r="E44" s="34"/>
      <c r="F44" s="34"/>
      <c r="G44" s="26"/>
      <c r="H44" s="45"/>
    </row>
    <row r="45" spans="1:11" ht="28.5" thickBot="1">
      <c r="A45" s="22"/>
      <c r="B45" s="94" t="s">
        <v>53</v>
      </c>
      <c r="C45" s="1"/>
      <c r="D45" s="1"/>
      <c r="E45" s="34">
        <f>11.54*D3*6</f>
        <v>60022.771199999988</v>
      </c>
      <c r="F45" s="34"/>
      <c r="G45" s="26"/>
      <c r="H45" s="80">
        <f>30011.85</f>
        <v>30011.85</v>
      </c>
    </row>
    <row r="46" spans="1:11" ht="15.75" thickBot="1">
      <c r="A46" s="22"/>
      <c r="B46" s="95" t="s">
        <v>54</v>
      </c>
      <c r="C46" s="1"/>
      <c r="D46" s="1"/>
      <c r="E46" s="34">
        <f>1.45*D3*6</f>
        <v>7541.8559999999998</v>
      </c>
      <c r="F46" s="34"/>
      <c r="G46" s="26"/>
      <c r="H46" s="45">
        <v>0</v>
      </c>
    </row>
    <row r="47" spans="1:11" ht="24.75" customHeight="1">
      <c r="A47" s="21"/>
      <c r="B47" s="78" t="s">
        <v>49</v>
      </c>
      <c r="C47" s="1"/>
      <c r="D47" s="1"/>
      <c r="E47" s="35">
        <f>SUM(E7:E46)</f>
        <v>206958.93119999999</v>
      </c>
      <c r="F47" s="27">
        <f>SUM(F7:F43)</f>
        <v>0</v>
      </c>
      <c r="G47" s="27">
        <f>SUM(G7:G46)</f>
        <v>2772.04</v>
      </c>
      <c r="H47" s="27">
        <f>SUM(H7:H46)</f>
        <v>172178.19400000002</v>
      </c>
      <c r="I47" s="30"/>
      <c r="J47" s="30"/>
    </row>
    <row r="48" spans="1:11" ht="27" customHeight="1">
      <c r="A48" s="21"/>
      <c r="B48" s="93" t="s">
        <v>50</v>
      </c>
      <c r="C48" s="1"/>
      <c r="D48" s="1"/>
      <c r="E48" s="35"/>
      <c r="F48" s="27"/>
      <c r="G48" s="27"/>
      <c r="H48" s="79">
        <f>H47-E47</f>
        <v>-34780.737199999974</v>
      </c>
      <c r="J48" s="30"/>
    </row>
    <row r="49" spans="1:10" ht="21" customHeight="1">
      <c r="A49" s="21"/>
      <c r="B49" s="2" t="s">
        <v>10</v>
      </c>
      <c r="C49" s="1"/>
      <c r="D49" s="1"/>
      <c r="E49" s="20"/>
      <c r="F49" s="26"/>
      <c r="G49" s="26"/>
      <c r="H49" s="82">
        <v>22253.17</v>
      </c>
      <c r="J49" s="30"/>
    </row>
    <row r="51" spans="1:10">
      <c r="B51" t="s">
        <v>56</v>
      </c>
      <c r="F51" s="30"/>
      <c r="H51" s="31"/>
    </row>
    <row r="52" spans="1:10">
      <c r="H52" s="31"/>
    </row>
  </sheetData>
  <mergeCells count="10">
    <mergeCell ref="B1:H1"/>
    <mergeCell ref="C25:C26"/>
    <mergeCell ref="H25:H26"/>
    <mergeCell ref="D25:D26"/>
    <mergeCell ref="G35:G37"/>
    <mergeCell ref="H35:H37"/>
    <mergeCell ref="C35:C37"/>
    <mergeCell ref="D35:D37"/>
    <mergeCell ref="F35:F37"/>
    <mergeCell ref="E35:E37"/>
  </mergeCells>
  <phoneticPr fontId="8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2020-04-08T06:15:39Z</dcterms:modified>
</cp:coreProperties>
</file>