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Континент 19 г." sheetId="3" r:id="rId1"/>
  </sheets>
  <calcPr calcId="124519"/>
</workbook>
</file>

<file path=xl/calcChain.xml><?xml version="1.0" encoding="utf-8"?>
<calcChain xmlns="http://schemas.openxmlformats.org/spreadsheetml/2006/main">
  <c r="G7" i="3"/>
  <c r="G22"/>
  <c r="G17"/>
  <c r="G28"/>
  <c r="G41"/>
  <c r="E39"/>
  <c r="E38"/>
  <c r="E37"/>
  <c r="E35"/>
  <c r="E34"/>
  <c r="E31"/>
  <c r="H31" s="1"/>
  <c r="E30"/>
  <c r="E29"/>
  <c r="E28"/>
  <c r="E25"/>
  <c r="E24"/>
  <c r="E22"/>
  <c r="E20"/>
  <c r="E19"/>
  <c r="E18"/>
  <c r="H18" s="1"/>
  <c r="E17"/>
  <c r="E13"/>
  <c r="E11"/>
  <c r="H11" s="1"/>
  <c r="E10"/>
  <c r="E7"/>
  <c r="E3"/>
  <c r="H37"/>
  <c r="H35"/>
  <c r="H29"/>
  <c r="H39"/>
  <c r="H38"/>
  <c r="H25"/>
  <c r="H24"/>
  <c r="H22"/>
  <c r="H20"/>
  <c r="H19"/>
  <c r="H13"/>
  <c r="H10"/>
  <c r="H34"/>
  <c r="H28" l="1"/>
  <c r="E41"/>
  <c r="H17"/>
  <c r="H30"/>
  <c r="H7"/>
  <c r="H41" l="1"/>
  <c r="H42" s="1"/>
</calcChain>
</file>

<file path=xl/sharedStrings.xml><?xml version="1.0" encoding="utf-8"?>
<sst xmlns="http://schemas.openxmlformats.org/spreadsheetml/2006/main" count="66" uniqueCount="56">
  <si>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</si>
  <si>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</si>
  <si>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</si>
  <si>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</si>
  <si>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</si>
  <si>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</si>
  <si>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</si>
  <si>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</si>
  <si>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</si>
  <si>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</si>
  <si>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Стоимость  за 1 кв.м общей площади руб.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</si>
  <si>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</si>
  <si>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</si>
  <si>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</si>
  <si>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</si>
  <si>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</si>
  <si>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</si>
  <si>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</si>
  <si>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</si>
  <si>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</si>
  <si>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</si>
  <si>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</si>
  <si>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</si>
  <si>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</si>
  <si>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</si>
  <si>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</si>
  <si>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</si>
  <si>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</si>
  <si>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</si>
  <si>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</si>
  <si>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</si>
  <si>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</si>
  <si>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</si>
  <si>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</si>
  <si>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</si>
  <si>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</si>
  <si>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</si>
  <si>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</si>
  <si>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</si>
  <si>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</si>
  <si>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</si>
  <si>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</si>
  <si>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</si>
  <si>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</si>
  <si>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</si>
  <si>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</si>
  <si>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2.Работы, выполняемые в целях надлежащего содержания систем теплоснабжения</t>
  </si>
  <si>
    <t>м3</t>
  </si>
  <si>
    <t>шт.</t>
  </si>
  <si>
    <t>3.3. Уборка и выкашивание газонов</t>
  </si>
  <si>
    <t>3.4. Уборка крыльца, площадки перед входом в подъезд</t>
  </si>
  <si>
    <t xml:space="preserve">Составила:инженер  ООО"Континент" :Каминская Н.И. </t>
  </si>
  <si>
    <t>1.1.Съем показаний иИПУ и ОДПУ</t>
  </si>
  <si>
    <t>Работы, выполняемые в целях надлежащего содержания мкд</t>
  </si>
  <si>
    <t>очистка от снега, льда, посыпка песком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</si>
  <si>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30 по ул. Бабушкина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01.10.2019 по 31.12.2019 г. (3 месяца)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</si>
</sst>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5" fillId="0" borderId="2" xfId="0" applyFont="1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2" fontId="0" fillId="0" borderId="1" xfId="0" applyNumberFormat="1" applyBorder="1"/>
    <xf numFmtId="0" fontId="0" fillId="2" borderId="1" xfId="0" applyFont="1" applyFill="1" applyBorder="1"/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3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0" fontId="5" fillId="2" borderId="3" xfId="0" applyFont="1" applyFill="1" applyBorder="1" applyAlignment="1"/>
    <xf numFmtId="2" fontId="4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4" fontId="0" fillId="2" borderId="4" xfId="0" applyNumberFormat="1" applyFill="1" applyBorder="1"/>
    <xf numFmtId="2" fontId="2" fillId="2" borderId="1" xfId="0" applyNumberFormat="1" applyFont="1" applyFill="1" applyBorder="1"/>
    <xf numFmtId="0" fontId="5" fillId="2" borderId="4" xfId="0" applyFont="1" applyFill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1" xfId="0" applyBorder="1" applyAlignment="1"/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2" fontId="0" fillId="2" borderId="7" xfId="0" applyNumberFormat="1" applyFill="1" applyBorder="1"/>
    <xf numFmtId="0" fontId="0" fillId="0" borderId="14" xfId="0" applyBorder="1"/>
    <xf numFmtId="2" fontId="0" fillId="2" borderId="15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9" fillId="0" borderId="16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wrapText="1"/>
    </xf>
    <xf numFmtId="2" fontId="5" fillId="2" borderId="17" xfId="0" applyNumberFormat="1" applyFont="1" applyFill="1" applyBorder="1"/>
    <xf numFmtId="4" fontId="5" fillId="0" borderId="6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2" fontId="4" fillId="2" borderId="1" xfId="0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5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0" fillId="0" borderId="5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9" fillId="0" borderId="18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2" fontId="0" fillId="0" borderId="4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0" fillId="0" borderId="21" xfId="0" applyFont="1" applyBorder="1" applyAlignment="1">
      <alignment horizont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B14" sqref="B14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8" customWidth="1"/>
    <col min="5" max="5" width="13.28515625" customWidth="1"/>
    <col min="6" max="6" width="10.7109375" bestFit="1" customWidth="1"/>
    <col min="7" max="7" width="9.5703125" customWidth="1"/>
    <col min="8" max="8" width="10.42578125" customWidth="1"/>
    <col min="9" max="9" width="9.7109375" bestFit="1" customWidth="1"/>
    <col min="10" max="10" width="9.5703125" bestFit="1" customWidth="1"/>
  </cols>
  <sheetData>
    <row r="1" spans="1:10" ht="69" customHeight="1">
      <c r="B1" s="88" t="s">
        <v>55</v>
      </c>
      <c r="C1" s="88"/>
      <c r="D1" s="88"/>
      <c r="E1" s="88"/>
      <c r="F1" s="88"/>
      <c r="G1" s="88"/>
      <c r="H1" s="88"/>
      <c r="I1" s="88"/>
      <c r="J1" s="4"/>
    </row>
    <row r="2" spans="1:10" ht="89.25">
      <c r="A2" s="3" t="s">
        <v>2</v>
      </c>
      <c r="B2" s="3" t="s">
        <v>0</v>
      </c>
      <c r="C2" s="3" t="s">
        <v>8</v>
      </c>
      <c r="D2" s="3" t="s">
        <v>1</v>
      </c>
      <c r="E2" s="45" t="s">
        <v>12</v>
      </c>
      <c r="F2" s="45" t="s">
        <v>13</v>
      </c>
      <c r="G2" s="3" t="s">
        <v>6</v>
      </c>
      <c r="H2" s="45" t="s">
        <v>14</v>
      </c>
    </row>
    <row r="3" spans="1:10" ht="18.75" customHeight="1">
      <c r="A3" s="3"/>
      <c r="B3" s="3" t="s">
        <v>10</v>
      </c>
      <c r="C3" s="3" t="s">
        <v>11</v>
      </c>
      <c r="D3" s="73">
        <v>1564.7</v>
      </c>
      <c r="E3" s="46">
        <f>D3*26.05*3</f>
        <v>122281.30500000002</v>
      </c>
      <c r="F3" s="36"/>
      <c r="G3" s="3"/>
      <c r="H3" s="36"/>
    </row>
    <row r="4" spans="1:10" ht="45">
      <c r="A4" s="11" t="s">
        <v>4</v>
      </c>
      <c r="B4" s="9" t="s">
        <v>3</v>
      </c>
      <c r="C4" s="1"/>
      <c r="D4" s="1"/>
      <c r="E4" s="1"/>
      <c r="F4" s="17"/>
      <c r="G4" s="1"/>
      <c r="H4" s="17"/>
    </row>
    <row r="5" spans="1:10" ht="30">
      <c r="A5" s="10">
        <v>1</v>
      </c>
      <c r="B5" s="9" t="s">
        <v>5</v>
      </c>
      <c r="C5" s="1"/>
      <c r="D5" s="1"/>
      <c r="E5" s="1"/>
      <c r="F5" s="17"/>
      <c r="G5" s="1"/>
      <c r="H5" s="17"/>
    </row>
    <row r="6" spans="1:10" ht="15.75" thickBot="1">
      <c r="A6" s="14"/>
      <c r="B6" s="47" t="s">
        <v>15</v>
      </c>
      <c r="C6" s="15"/>
      <c r="D6" s="15"/>
      <c r="E6" s="40"/>
      <c r="F6" s="40"/>
      <c r="G6" s="15"/>
      <c r="H6" s="43"/>
    </row>
    <row r="7" spans="1:10" ht="15.75" thickBot="1">
      <c r="A7" s="14"/>
      <c r="B7" s="48" t="s">
        <v>16</v>
      </c>
      <c r="C7" s="5"/>
      <c r="D7" s="5"/>
      <c r="E7" s="97">
        <f>D3*2.63*3</f>
        <v>12345.483</v>
      </c>
      <c r="F7" s="100"/>
      <c r="G7" s="100">
        <f>60+845</f>
        <v>905</v>
      </c>
      <c r="H7" s="95">
        <f>E7+F7+G7</f>
        <v>13250.483</v>
      </c>
    </row>
    <row r="8" spans="1:10" ht="15.75" thickBot="1">
      <c r="A8" s="14"/>
      <c r="B8" s="48" t="s">
        <v>17</v>
      </c>
      <c r="C8" s="16"/>
      <c r="D8" s="16"/>
      <c r="E8" s="98"/>
      <c r="F8" s="101"/>
      <c r="G8" s="101"/>
      <c r="H8" s="103"/>
    </row>
    <row r="9" spans="1:10" ht="15.75" thickBot="1">
      <c r="A9" s="14"/>
      <c r="B9" s="48" t="s">
        <v>21</v>
      </c>
      <c r="C9" s="16"/>
      <c r="D9" s="16"/>
      <c r="E9" s="99"/>
      <c r="F9" s="102"/>
      <c r="G9" s="102"/>
      <c r="H9" s="96"/>
    </row>
    <row r="10" spans="1:10" ht="15.75" thickBot="1">
      <c r="A10" s="12"/>
      <c r="B10" s="48" t="s">
        <v>52</v>
      </c>
      <c r="C10" s="5"/>
      <c r="D10" s="5"/>
      <c r="E10" s="17">
        <f>0.6*D3*3</f>
        <v>2816.46</v>
      </c>
      <c r="F10" s="17"/>
      <c r="G10" s="5"/>
      <c r="H10" s="44">
        <f>E10+F10+G10</f>
        <v>2816.46</v>
      </c>
    </row>
    <row r="11" spans="1:10" ht="15.75" thickBot="1">
      <c r="A11" s="14"/>
      <c r="B11" s="48" t="s">
        <v>18</v>
      </c>
      <c r="C11" s="5"/>
      <c r="D11" s="5"/>
      <c r="E11" s="17">
        <f>1.55*3*D3</f>
        <v>7275.8550000000005</v>
      </c>
      <c r="F11" s="17"/>
      <c r="G11" s="5"/>
      <c r="H11" s="44">
        <f>E11+F11+G11</f>
        <v>7275.8550000000005</v>
      </c>
    </row>
    <row r="12" spans="1:10" ht="30">
      <c r="A12" s="22"/>
      <c r="B12" s="13" t="s">
        <v>46</v>
      </c>
      <c r="C12" s="5"/>
      <c r="D12" s="5"/>
      <c r="E12" s="41"/>
      <c r="F12" s="41"/>
      <c r="G12" s="18"/>
      <c r="H12" s="44"/>
    </row>
    <row r="13" spans="1:10">
      <c r="A13" s="19"/>
      <c r="B13" s="49" t="s">
        <v>19</v>
      </c>
      <c r="C13" s="8"/>
      <c r="D13" s="8"/>
      <c r="E13" s="75">
        <f>0.82*D3*3</f>
        <v>3849.1619999999994</v>
      </c>
      <c r="F13" s="35"/>
      <c r="G13" s="34"/>
      <c r="H13" s="44">
        <f t="shared" ref="H13:H39" si="0">E13+F13+G13</f>
        <v>3849.1619999999994</v>
      </c>
    </row>
    <row r="14" spans="1:10" ht="29.25">
      <c r="A14" s="21"/>
      <c r="B14" s="110" t="s">
        <v>20</v>
      </c>
      <c r="C14" s="1"/>
      <c r="D14" s="7"/>
      <c r="E14" s="85"/>
      <c r="F14" s="25"/>
      <c r="G14" s="23"/>
      <c r="H14" s="44"/>
    </row>
    <row r="15" spans="1:10" ht="29.25" thickBot="1">
      <c r="A15" s="14"/>
      <c r="B15" s="52" t="s">
        <v>22</v>
      </c>
      <c r="C15" s="6"/>
      <c r="D15" s="1"/>
      <c r="E15" s="76"/>
      <c r="F15" s="24"/>
      <c r="G15" s="23"/>
      <c r="H15" s="44"/>
    </row>
    <row r="16" spans="1:10" ht="29.25" thickBot="1">
      <c r="A16" s="14"/>
      <c r="B16" s="53" t="s">
        <v>23</v>
      </c>
      <c r="C16" s="6"/>
      <c r="D16" s="1"/>
      <c r="E16" s="76"/>
      <c r="F16" s="24"/>
      <c r="G16" s="23"/>
      <c r="H16" s="44"/>
    </row>
    <row r="17" spans="1:8" ht="15.75" thickBot="1">
      <c r="A17" s="14"/>
      <c r="B17" s="54" t="s">
        <v>24</v>
      </c>
      <c r="C17" s="6" t="s">
        <v>11</v>
      </c>
      <c r="D17" s="82"/>
      <c r="E17" s="76">
        <f>1.9*D3*3</f>
        <v>8918.7899999999991</v>
      </c>
      <c r="F17" s="24"/>
      <c r="G17" s="25">
        <f>32.5+145</f>
        <v>177.5</v>
      </c>
      <c r="H17" s="44">
        <f t="shared" si="0"/>
        <v>9096.2899999999991</v>
      </c>
    </row>
    <row r="18" spans="1:8" ht="15.75" thickBot="1">
      <c r="A18" s="14"/>
      <c r="B18" s="50" t="s">
        <v>25</v>
      </c>
      <c r="C18" s="6" t="s">
        <v>11</v>
      </c>
      <c r="D18" s="82"/>
      <c r="E18" s="76">
        <f>0.4*D3*3</f>
        <v>1877.6400000000003</v>
      </c>
      <c r="F18" s="24"/>
      <c r="G18" s="23"/>
      <c r="H18" s="44">
        <f t="shared" si="0"/>
        <v>1877.6400000000003</v>
      </c>
    </row>
    <row r="19" spans="1:8" ht="15.75" thickBot="1">
      <c r="A19" s="14"/>
      <c r="B19" s="51" t="s">
        <v>26</v>
      </c>
      <c r="C19" s="6" t="s">
        <v>11</v>
      </c>
      <c r="D19" s="82"/>
      <c r="E19" s="42">
        <f>0.02*D3*3</f>
        <v>93.882000000000005</v>
      </c>
      <c r="F19" s="24"/>
      <c r="G19" s="23"/>
      <c r="H19" s="44">
        <f t="shared" si="0"/>
        <v>93.882000000000005</v>
      </c>
    </row>
    <row r="20" spans="1:8" ht="15.75" thickBot="1">
      <c r="A20" s="14"/>
      <c r="B20" s="55" t="s">
        <v>27</v>
      </c>
      <c r="C20" s="6" t="s">
        <v>11</v>
      </c>
      <c r="D20" s="82"/>
      <c r="E20" s="42">
        <f>0.2*D3*3</f>
        <v>938.82000000000016</v>
      </c>
      <c r="F20" s="24"/>
      <c r="G20" s="23"/>
      <c r="H20" s="44">
        <f t="shared" si="0"/>
        <v>938.82000000000016</v>
      </c>
    </row>
    <row r="21" spans="1:8" ht="29.25" thickBot="1">
      <c r="A21" s="21"/>
      <c r="B21" s="56" t="s">
        <v>28</v>
      </c>
      <c r="C21" s="6"/>
      <c r="D21" s="82"/>
      <c r="E21" s="42"/>
      <c r="F21" s="24"/>
      <c r="G21" s="23"/>
      <c r="H21" s="44"/>
    </row>
    <row r="22" spans="1:8">
      <c r="A22" s="14"/>
      <c r="B22" s="57" t="s">
        <v>29</v>
      </c>
      <c r="C22" s="89" t="s">
        <v>11</v>
      </c>
      <c r="D22" s="89"/>
      <c r="E22" s="104">
        <f>2.5*D3*3</f>
        <v>11735.25</v>
      </c>
      <c r="F22" s="104"/>
      <c r="G22" s="106">
        <f>210+51.8+294.06+2400+195+472.5+912.5</f>
        <v>4535.8600000000006</v>
      </c>
      <c r="H22" s="108">
        <f>E22+F22+G22</f>
        <v>16271.11</v>
      </c>
    </row>
    <row r="23" spans="1:8" ht="15.75" thickBot="1">
      <c r="A23" s="14"/>
      <c r="B23" s="55" t="s">
        <v>54</v>
      </c>
      <c r="C23" s="90"/>
      <c r="D23" s="90"/>
      <c r="E23" s="105"/>
      <c r="F23" s="105"/>
      <c r="G23" s="107"/>
      <c r="H23" s="109"/>
    </row>
    <row r="24" spans="1:8" ht="20.25" customHeight="1" thickBot="1">
      <c r="A24" s="14"/>
      <c r="B24" s="50" t="s">
        <v>30</v>
      </c>
      <c r="C24" s="6" t="s">
        <v>47</v>
      </c>
      <c r="D24" s="82"/>
      <c r="E24" s="42">
        <f>0.5*D3*3</f>
        <v>2347.0500000000002</v>
      </c>
      <c r="G24" s="23"/>
      <c r="H24" s="79">
        <f>E24</f>
        <v>2347.0500000000002</v>
      </c>
    </row>
    <row r="25" spans="1:8">
      <c r="A25" s="21"/>
      <c r="B25" s="55" t="s">
        <v>31</v>
      </c>
      <c r="C25" s="89" t="s">
        <v>11</v>
      </c>
      <c r="D25" s="91"/>
      <c r="E25" s="93">
        <f>0.07*D3*3</f>
        <v>328.58700000000005</v>
      </c>
      <c r="F25" s="63"/>
      <c r="G25" s="30"/>
      <c r="H25" s="95">
        <f t="shared" si="0"/>
        <v>328.58700000000005</v>
      </c>
    </row>
    <row r="26" spans="1:8" ht="16.5" customHeight="1" thickBot="1">
      <c r="A26" s="27"/>
      <c r="B26" s="68" t="s">
        <v>43</v>
      </c>
      <c r="C26" s="90"/>
      <c r="D26" s="92"/>
      <c r="E26" s="94"/>
      <c r="F26" s="67"/>
      <c r="G26" s="66"/>
      <c r="H26" s="96"/>
    </row>
    <row r="27" spans="1:8" ht="29.25" thickBot="1">
      <c r="A27" s="27"/>
      <c r="B27" s="56" t="s">
        <v>32</v>
      </c>
      <c r="C27" s="64"/>
      <c r="D27" s="84"/>
      <c r="E27" s="77"/>
      <c r="F27" s="65"/>
      <c r="G27" s="66"/>
      <c r="H27" s="44"/>
    </row>
    <row r="28" spans="1:8" ht="18" customHeight="1" thickBot="1">
      <c r="A28" s="22"/>
      <c r="B28" s="58" t="s">
        <v>33</v>
      </c>
      <c r="C28" s="1" t="s">
        <v>11</v>
      </c>
      <c r="D28" s="82"/>
      <c r="E28" s="28">
        <f>1.1*D3*3</f>
        <v>5163.5100000000011</v>
      </c>
      <c r="F28" s="25"/>
      <c r="G28" s="25">
        <f>297.43+6570+900+190+430+127.86</f>
        <v>8515.2900000000009</v>
      </c>
      <c r="H28" s="44">
        <f t="shared" si="0"/>
        <v>13678.800000000003</v>
      </c>
    </row>
    <row r="29" spans="1:8" ht="18" customHeight="1">
      <c r="A29" s="14"/>
      <c r="B29" s="86" t="s">
        <v>34</v>
      </c>
      <c r="C29" s="1" t="s">
        <v>11</v>
      </c>
      <c r="D29" s="82"/>
      <c r="E29" s="28">
        <f>0.27*D3*3</f>
        <v>1267.4070000000002</v>
      </c>
      <c r="F29" s="28"/>
      <c r="G29" s="29"/>
      <c r="H29" s="44">
        <f t="shared" si="0"/>
        <v>1267.4070000000002</v>
      </c>
    </row>
    <row r="30" spans="1:8" ht="15.75" thickBot="1">
      <c r="A30" s="14"/>
      <c r="B30" s="48" t="s">
        <v>49</v>
      </c>
      <c r="C30" s="1" t="s">
        <v>11</v>
      </c>
      <c r="D30" s="82"/>
      <c r="E30" s="28">
        <f>0.21*D3*3</f>
        <v>985.76099999999997</v>
      </c>
      <c r="F30" s="28"/>
      <c r="G30" s="37"/>
      <c r="H30" s="44">
        <f t="shared" si="0"/>
        <v>985.76099999999997</v>
      </c>
    </row>
    <row r="31" spans="1:8" ht="15.75" thickBot="1">
      <c r="A31" s="14"/>
      <c r="B31" s="59" t="s">
        <v>50</v>
      </c>
      <c r="C31" s="69" t="s">
        <v>11</v>
      </c>
      <c r="D31" s="82"/>
      <c r="E31" s="28">
        <f>0.02*D3*3</f>
        <v>93.882000000000005</v>
      </c>
      <c r="F31" s="25"/>
      <c r="G31" s="30"/>
      <c r="H31" s="44">
        <f t="shared" si="0"/>
        <v>93.882000000000005</v>
      </c>
    </row>
    <row r="32" spans="1:8" ht="15.75" thickBot="1">
      <c r="A32" s="19"/>
      <c r="B32" s="60" t="s">
        <v>35</v>
      </c>
      <c r="C32" s="1"/>
      <c r="D32" s="82"/>
      <c r="E32" s="78"/>
      <c r="F32" s="26"/>
      <c r="G32" s="39"/>
      <c r="H32" s="44"/>
    </row>
    <row r="33" spans="1:11">
      <c r="A33" s="21"/>
      <c r="B33" s="54" t="s">
        <v>36</v>
      </c>
      <c r="C33" s="1"/>
      <c r="D33" s="82"/>
      <c r="E33" s="79"/>
      <c r="F33" s="25"/>
      <c r="G33" s="23"/>
      <c r="H33" s="44"/>
    </row>
    <row r="34" spans="1:11" ht="15.75" thickBot="1">
      <c r="A34" s="14"/>
      <c r="B34" s="54" t="s">
        <v>37</v>
      </c>
      <c r="C34" s="1"/>
      <c r="D34" s="82"/>
      <c r="E34" s="28">
        <f>4.42*D3*3</f>
        <v>20747.921999999999</v>
      </c>
      <c r="F34" s="25"/>
      <c r="G34" s="23"/>
      <c r="H34" s="44">
        <f t="shared" si="0"/>
        <v>20747.921999999999</v>
      </c>
    </row>
    <row r="35" spans="1:11" ht="30.75" thickBot="1">
      <c r="A35" s="19"/>
      <c r="B35" s="58" t="s">
        <v>38</v>
      </c>
      <c r="C35" s="1" t="s">
        <v>48</v>
      </c>
      <c r="D35" s="82">
        <v>1</v>
      </c>
      <c r="E35" s="80">
        <f>0.03*D3*3</f>
        <v>140.82300000000001</v>
      </c>
      <c r="F35" s="26"/>
      <c r="G35" s="23"/>
      <c r="H35" s="79">
        <f t="shared" si="0"/>
        <v>140.82300000000001</v>
      </c>
    </row>
    <row r="36" spans="1:11" ht="45" customHeight="1" thickBot="1">
      <c r="A36" s="22"/>
      <c r="B36" s="61" t="s">
        <v>39</v>
      </c>
      <c r="C36" s="1"/>
      <c r="D36" s="82"/>
      <c r="E36" s="28"/>
      <c r="F36" s="25"/>
      <c r="G36" s="23"/>
      <c r="H36" s="44"/>
    </row>
    <row r="37" spans="1:11" ht="15.75" thickBot="1">
      <c r="A37" s="22"/>
      <c r="B37" s="62" t="s">
        <v>40</v>
      </c>
      <c r="C37" s="1"/>
      <c r="D37" s="82"/>
      <c r="E37" s="28">
        <f>1.95*D3*3</f>
        <v>9153.494999999999</v>
      </c>
      <c r="F37" s="25"/>
      <c r="G37" s="23"/>
      <c r="H37" s="44">
        <f t="shared" si="0"/>
        <v>9153.494999999999</v>
      </c>
    </row>
    <row r="38" spans="1:11" ht="15.75" thickBot="1">
      <c r="A38" s="20"/>
      <c r="B38" s="62" t="s">
        <v>41</v>
      </c>
      <c r="C38" s="1"/>
      <c r="D38" s="82"/>
      <c r="E38" s="80">
        <f>0.96*D3*3</f>
        <v>4506.3360000000002</v>
      </c>
      <c r="F38" s="26"/>
      <c r="G38" s="23"/>
      <c r="H38" s="44">
        <f t="shared" si="0"/>
        <v>4506.3360000000002</v>
      </c>
      <c r="K38" t="s">
        <v>7</v>
      </c>
    </row>
    <row r="39" spans="1:11" ht="15.75" thickBot="1">
      <c r="A39" s="20"/>
      <c r="B39" s="62" t="s">
        <v>42</v>
      </c>
      <c r="C39" s="1"/>
      <c r="D39" s="82"/>
      <c r="E39" s="81">
        <f>5.9*D3*3</f>
        <v>27695.190000000002</v>
      </c>
      <c r="F39" s="38"/>
      <c r="G39" s="23"/>
      <c r="H39" s="44">
        <f t="shared" si="0"/>
        <v>27695.190000000002</v>
      </c>
    </row>
    <row r="40" spans="1:11" ht="15.75" customHeight="1">
      <c r="A40" s="20"/>
      <c r="B40" s="87" t="s">
        <v>53</v>
      </c>
      <c r="C40" s="1"/>
      <c r="D40" s="82"/>
      <c r="E40" s="81"/>
      <c r="F40" s="38"/>
      <c r="G40" s="23"/>
      <c r="H40" s="44"/>
    </row>
    <row r="41" spans="1:11" ht="26.25">
      <c r="A41" s="19"/>
      <c r="B41" s="70" t="s">
        <v>44</v>
      </c>
      <c r="C41" s="1"/>
      <c r="D41" s="82"/>
      <c r="E41" s="78">
        <f>SUM(E7:E39)</f>
        <v>122281.30499999999</v>
      </c>
      <c r="F41" s="26"/>
      <c r="G41" s="26">
        <f>SUM(G7:G40)</f>
        <v>14133.650000000001</v>
      </c>
      <c r="H41" s="26">
        <f>SUM(H7:H40)</f>
        <v>136414.95500000002</v>
      </c>
      <c r="I41" s="31"/>
    </row>
    <row r="42" spans="1:11" ht="30">
      <c r="A42" s="19"/>
      <c r="B42" s="9" t="s">
        <v>45</v>
      </c>
      <c r="C42" s="1"/>
      <c r="D42" s="82"/>
      <c r="E42" s="78"/>
      <c r="F42" s="26"/>
      <c r="G42" s="32"/>
      <c r="H42" s="71">
        <f>E41-H41</f>
        <v>-14133.650000000023</v>
      </c>
      <c r="J42" s="31"/>
    </row>
    <row r="43" spans="1:11" ht="20.25" customHeight="1">
      <c r="A43" s="19"/>
      <c r="B43" s="2" t="s">
        <v>9</v>
      </c>
      <c r="C43" s="1"/>
      <c r="D43" s="82"/>
      <c r="E43" s="79"/>
      <c r="F43" s="25"/>
      <c r="G43" s="23"/>
      <c r="H43" s="72">
        <v>17896.990000000002</v>
      </c>
      <c r="J43" s="31"/>
    </row>
    <row r="44" spans="1:11">
      <c r="H44" s="83"/>
    </row>
    <row r="45" spans="1:11">
      <c r="B45" s="74" t="s">
        <v>51</v>
      </c>
      <c r="F45" s="31"/>
      <c r="H45" s="33"/>
    </row>
    <row r="46" spans="1:11">
      <c r="H46" s="33"/>
    </row>
  </sheetData>
  <mergeCells count="15">
    <mergeCell ref="B1:I1"/>
    <mergeCell ref="C25:C26"/>
    <mergeCell ref="D25:D26"/>
    <mergeCell ref="E25:E26"/>
    <mergeCell ref="H25:H26"/>
    <mergeCell ref="E7:E9"/>
    <mergeCell ref="F7:F9"/>
    <mergeCell ref="G7:G9"/>
    <mergeCell ref="H7:H9"/>
    <mergeCell ref="C22:C23"/>
    <mergeCell ref="D22:D23"/>
    <mergeCell ref="E22:E23"/>
    <mergeCell ref="F22:F23"/>
    <mergeCell ref="G22:G23"/>
    <mergeCell ref="H22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Континент 19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2020-05-14T23:12:07Z</dcterms:modified>
</cp:coreProperties>
</file>