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95" windowWidth="23655" windowHeight="9405"/>
  </bookViews>
  <sheets>
    <sheet name="2019г. (5 месяцев)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G8" i="1"/>
  <c r="G24"/>
  <c r="H9"/>
  <c r="G14"/>
  <c r="H15"/>
  <c r="G29"/>
  <c r="G32"/>
  <c r="G44"/>
  <c r="E21"/>
  <c r="E14"/>
  <c r="E11"/>
  <c r="E45" s="1"/>
  <c r="E41"/>
  <c r="H41" s="1"/>
  <c r="E40"/>
  <c r="H40" s="1"/>
  <c r="E42"/>
  <c r="E39"/>
  <c r="E38"/>
  <c r="E32"/>
  <c r="E30"/>
  <c r="E29"/>
  <c r="E27"/>
  <c r="E25"/>
  <c r="E20"/>
  <c r="E19"/>
  <c r="E15"/>
  <c r="E9"/>
  <c r="E8"/>
  <c r="E7"/>
  <c r="E3"/>
  <c r="H44" l="1"/>
  <c r="F45"/>
  <c r="H39"/>
  <c r="H42"/>
  <c r="H38"/>
  <c r="E36"/>
  <c r="H36" s="1"/>
  <c r="E33"/>
  <c r="H33" s="1"/>
  <c r="E31"/>
  <c r="H30"/>
  <c r="H29"/>
  <c r="H26"/>
  <c r="H25"/>
  <c r="E24"/>
  <c r="H20"/>
  <c r="H19"/>
  <c r="E18"/>
  <c r="H18" s="1"/>
  <c r="H11"/>
  <c r="H8"/>
  <c r="H7"/>
  <c r="H21"/>
  <c r="G45" l="1"/>
  <c r="H14"/>
  <c r="H45" s="1"/>
  <c r="H23"/>
  <c r="H32"/>
  <c r="H31"/>
  <c r="H46" l="1"/>
</calcChain>
</file>

<file path=xl/sharedStrings.xml><?xml version="1.0" encoding="utf-8"?>
<sst xmlns="http://schemas.openxmlformats.org/spreadsheetml/2006/main" count="69" uniqueCount="58">
  <si>
    <t>№ п/п</t>
  </si>
  <si>
    <t>Наименование работ</t>
  </si>
  <si>
    <t>Ед. изм.</t>
  </si>
  <si>
    <t>Объем</t>
  </si>
  <si>
    <t>Годовая плата,               руб.</t>
  </si>
  <si>
    <t>Материалы,                руб.</t>
  </si>
  <si>
    <t>м2</t>
  </si>
  <si>
    <t>I.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</si>
  <si>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МКД</t>
  </si>
  <si>
    <t>Общие работы, выполняемые для надлежащего содержания систем водоснабжения, отопления и водоотведения, в т.ч.</t>
  </si>
  <si>
    <t xml:space="preserve">1.1.  Проверка исправности и работоспособности:                                                          </t>
  </si>
  <si>
    <t>водоснабжения  и водоотведения</t>
  </si>
  <si>
    <t>отопления (в отопительный период)</t>
  </si>
  <si>
    <t>Работы, выполняемые в целях надлежащего содержания систем теплоснабжения</t>
  </si>
  <si>
    <t>2.1. Промывка и регулировка системы отопления</t>
  </si>
  <si>
    <t>3. Работы, выполняемые в целях надлежащего содержания систем электрооборудования</t>
  </si>
  <si>
    <t>3.1. Проверка и обеспечение работоспособности:</t>
  </si>
  <si>
    <t>электрооборудования</t>
  </si>
  <si>
    <t>ΙΙ. Работы и услуги по содержанию иного общего имущества в МКД.</t>
  </si>
  <si>
    <t>1. Работы по содержанию помещений, входящих в состав общего имущества в МКД.</t>
  </si>
  <si>
    <t>1.1. Сухая уборка (подметание) лестничных площадок, маршей</t>
  </si>
  <si>
    <t>1.2. Влажная уборка (мытье) лестничных площадок, маршей</t>
  </si>
  <si>
    <t>1.3. Влажная протирка элементов</t>
  </si>
  <si>
    <t>1.4. Проведение дератизации и дезинсекции помещений подвала</t>
  </si>
  <si>
    <t xml:space="preserve">2. Работы по содержанию земельного участка, на котором расположен МКД в холодный период года. </t>
  </si>
  <si>
    <t xml:space="preserve">2.1. Уборка придомовой территории в холодный период года - </t>
  </si>
  <si>
    <t>2.2. Уборка контейнерной площадки и прилегающей к ней территории</t>
  </si>
  <si>
    <t>2.3. Уборка крыльца, площадки перед входом в подъезд -</t>
  </si>
  <si>
    <t>подметание, очистка от снега и наледи, посыпка песком площадки</t>
  </si>
  <si>
    <t>3. Работы по содержанию земельного участка, на котором расположен МКД в теплый период года.</t>
  </si>
  <si>
    <t>3.1. Уборка придомовой территории в теплый период</t>
  </si>
  <si>
    <t>3.2. Уборка контейнерной площадки и прилегающей к ней территории</t>
  </si>
  <si>
    <t>3.3. Уборка крыльца, площадки перед входом в подъезд</t>
  </si>
  <si>
    <t>3.4. Уборка и выкашивание газонов</t>
  </si>
  <si>
    <t>4. Работы по обеспечению вывоза бытовых отходов.</t>
  </si>
  <si>
    <t>4.1. Вывоз бытовых отходов</t>
  </si>
  <si>
    <t>в т.ч. крупногабаритный</t>
  </si>
  <si>
    <t>4.2. Организация мест накопления бытовых отходов (окраска контейнеров)</t>
  </si>
  <si>
    <t>5. Обеспечение устранения аварий в соответствии с установленными предельными сроками на внутридомовых инженерных системах в МКД, выполнения заявок населения.</t>
  </si>
  <si>
    <t>5.1. Аварийно-диспетчерская служба</t>
  </si>
  <si>
    <t xml:space="preserve">Общая стоимость предоставленных услуг по управлению,содержанию и ремонту общего имущества МКД  </t>
  </si>
  <si>
    <t>Разница между плановой стоимостью принятого минимального перечня и фактическими затратами.</t>
  </si>
  <si>
    <t>Долг на 31/12/2019</t>
  </si>
  <si>
    <t>Итого стоимость работ, руб.</t>
  </si>
  <si>
    <t>Стоимость выполненных доп.работ (за отчетный период), руб.</t>
  </si>
  <si>
    <t xml:space="preserve">Составила:инженер  ООО"Континент" :Каминская Н.И. </t>
  </si>
  <si>
    <t>шт.</t>
  </si>
  <si>
    <t>5.2. Устранение аварий по заявкам населения</t>
  </si>
  <si>
    <t>1.2.Обслуживание узла учета тепловой энергии</t>
  </si>
  <si>
    <t>Работы, выполненные в целях надлежащего содержания  МКД</t>
  </si>
  <si>
    <t>1. Установка урн(Акт от 10.2019 г.)</t>
  </si>
  <si>
    <t>ОТЧЕТ                                                                                                                                                                                                                                                                                                                                                                                                                                                                                    управляющей компании ООО"Континент" о выполнении договора управления                                                                                                                                                                                                                                                                                                по содержанию и текущему ремонту жилого дома № 8/1 по ул.Толстого                                                                                                                                                                                                                                                                                                за период правления с 01.10.2019 по 31.12.2019 г.г. (3 месяца)</t>
  </si>
  <si>
    <t xml:space="preserve">Стоимость  за 1 кв.м общей площади 21,41 руб. </t>
  </si>
  <si>
    <t>3,2.Снятие показаний ИПУ и ОДПУ</t>
  </si>
  <si>
    <t>5.3. Информационное обеспечение сбора средств (ИРЦ)</t>
  </si>
  <si>
    <t>5.4. Почтово-банковские расходы</t>
  </si>
  <si>
    <t xml:space="preserve">5.5. Расходы на управление </t>
  </si>
  <si>
    <t>очистка от снега, льда, посыпка песком-185м2</t>
  </si>
</sst>
</file>

<file path=xl/styles.xml><?xml version="1.0" encoding="utf-8"?>
<styleSheet xmlns="http://schemas.openxmlformats.org/spreadsheetml/2006/main">
  <fonts count="16">
    <font>
      <sz val="11"/>
      <color rgb="FF000000"/>
      <name val="Calibri"/>
      <charset val="1"/>
    </font>
    <font>
      <b/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i/>
      <sz val="11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i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NumberFormat="1" applyFont="1" applyFill="1" applyBorder="1" applyAlignment="1" applyProtection="1">
      <alignment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2" fontId="2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right" vertical="top"/>
    </xf>
    <xf numFmtId="0" fontId="4" fillId="0" borderId="1" xfId="0" applyNumberFormat="1" applyFont="1" applyFill="1" applyBorder="1" applyAlignment="1" applyProtection="1">
      <alignment wrapText="1"/>
    </xf>
    <xf numFmtId="0" fontId="2" fillId="0" borderId="1" xfId="0" applyNumberFormat="1" applyFont="1" applyFill="1" applyBorder="1" applyAlignment="1" applyProtection="1"/>
    <xf numFmtId="2" fontId="2" fillId="0" borderId="1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vertical="top"/>
    </xf>
    <xf numFmtId="49" fontId="2" fillId="0" borderId="1" xfId="0" applyNumberFormat="1" applyFont="1" applyFill="1" applyBorder="1" applyAlignment="1" applyProtection="1">
      <alignment horizontal="right"/>
    </xf>
    <xf numFmtId="0" fontId="5" fillId="2" borderId="2" xfId="0" applyNumberFormat="1" applyFont="1" applyFill="1" applyBorder="1" applyAlignment="1" applyProtection="1">
      <alignment wrapText="1"/>
    </xf>
    <xf numFmtId="0" fontId="2" fillId="0" borderId="3" xfId="0" applyNumberFormat="1" applyFont="1" applyFill="1" applyBorder="1" applyAlignment="1" applyProtection="1"/>
    <xf numFmtId="2" fontId="2" fillId="0" borderId="3" xfId="0" applyNumberFormat="1" applyFont="1" applyFill="1" applyBorder="1" applyAlignment="1" applyProtection="1"/>
    <xf numFmtId="2" fontId="2" fillId="0" borderId="3" xfId="0" applyNumberFormat="1" applyFont="1" applyFill="1" applyBorder="1" applyAlignment="1" applyProtection="1">
      <alignment horizontal="right" vertical="center"/>
    </xf>
    <xf numFmtId="0" fontId="5" fillId="0" borderId="2" xfId="0" applyNumberFormat="1" applyFont="1" applyFill="1" applyBorder="1" applyAlignment="1" applyProtection="1">
      <alignment wrapText="1"/>
    </xf>
    <xf numFmtId="2" fontId="2" fillId="0" borderId="4" xfId="0" applyNumberFormat="1" applyFont="1" applyFill="1" applyBorder="1" applyAlignment="1" applyProtection="1"/>
    <xf numFmtId="2" fontId="2" fillId="0" borderId="1" xfId="0" applyNumberFormat="1" applyFont="1" applyFill="1" applyBorder="1" applyAlignment="1" applyProtection="1">
      <alignment horizontal="right" vertical="center"/>
    </xf>
    <xf numFmtId="0" fontId="2" fillId="0" borderId="5" xfId="0" applyNumberFormat="1" applyFont="1" applyFill="1" applyBorder="1" applyAlignment="1" applyProtection="1"/>
    <xf numFmtId="2" fontId="2" fillId="0" borderId="5" xfId="0" applyNumberFormat="1" applyFont="1" applyFill="1" applyBorder="1" applyAlignment="1" applyProtection="1"/>
    <xf numFmtId="49" fontId="4" fillId="0" borderId="1" xfId="0" applyNumberFormat="1" applyFont="1" applyFill="1" applyBorder="1" applyAlignment="1" applyProtection="1">
      <alignment horizontal="right"/>
    </xf>
    <xf numFmtId="0" fontId="4" fillId="0" borderId="6" xfId="0" applyNumberFormat="1" applyFont="1" applyFill="1" applyBorder="1" applyAlignment="1" applyProtection="1">
      <alignment wrapText="1"/>
    </xf>
    <xf numFmtId="2" fontId="2" fillId="3" borderId="1" xfId="0" applyNumberFormat="1" applyFont="1" applyFill="1" applyBorder="1" applyAlignment="1" applyProtection="1"/>
    <xf numFmtId="49" fontId="2" fillId="0" borderId="1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/>
    <xf numFmtId="2" fontId="6" fillId="3" borderId="1" xfId="0" applyNumberFormat="1" applyFont="1" applyFill="1" applyBorder="1" applyAlignment="1" applyProtection="1"/>
    <xf numFmtId="2" fontId="4" fillId="3" borderId="4" xfId="0" applyNumberFormat="1" applyFont="1" applyFill="1" applyBorder="1" applyAlignment="1" applyProtection="1"/>
    <xf numFmtId="49" fontId="4" fillId="0" borderId="1" xfId="0" applyNumberFormat="1" applyFont="1" applyFill="1" applyBorder="1" applyAlignment="1" applyProtection="1">
      <alignment horizontal="right" vertical="top"/>
    </xf>
    <xf numFmtId="0" fontId="7" fillId="0" borderId="7" xfId="0" applyNumberFormat="1" applyFont="1" applyFill="1" applyBorder="1" applyAlignment="1" applyProtection="1">
      <alignment horizontal="center" wrapText="1"/>
    </xf>
    <xf numFmtId="0" fontId="2" fillId="0" borderId="0" xfId="0" applyNumberFormat="1" applyFont="1" applyFill="1" applyBorder="1" applyAlignment="1" applyProtection="1">
      <alignment horizontal="right"/>
    </xf>
    <xf numFmtId="0" fontId="5" fillId="0" borderId="8" xfId="0" applyNumberFormat="1" applyFont="1" applyFill="1" applyBorder="1" applyAlignment="1" applyProtection="1">
      <alignment vertical="top" wrapText="1"/>
    </xf>
    <xf numFmtId="0" fontId="2" fillId="0" borderId="6" xfId="0" applyNumberFormat="1" applyFont="1" applyFill="1" applyBorder="1" applyAlignment="1" applyProtection="1">
      <alignment horizontal="right"/>
    </xf>
    <xf numFmtId="0" fontId="2" fillId="0" borderId="3" xfId="0" applyNumberFormat="1" applyFont="1" applyFill="1" applyBorder="1" applyAlignment="1" applyProtection="1">
      <alignment horizontal="right"/>
    </xf>
    <xf numFmtId="2" fontId="2" fillId="0" borderId="9" xfId="0" applyNumberFormat="1" applyFont="1" applyFill="1" applyBorder="1" applyAlignment="1" applyProtection="1">
      <alignment horizontal="right"/>
    </xf>
    <xf numFmtId="2" fontId="2" fillId="3" borderId="4" xfId="0" applyNumberFormat="1" applyFont="1" applyFill="1" applyBorder="1" applyAlignment="1" applyProtection="1">
      <alignment horizontal="right"/>
    </xf>
    <xf numFmtId="2" fontId="2" fillId="3" borderId="1" xfId="0" applyNumberFormat="1" applyFont="1" applyFill="1" applyBorder="1" applyAlignment="1" applyProtection="1">
      <alignment horizontal="right"/>
    </xf>
    <xf numFmtId="0" fontId="5" fillId="0" borderId="10" xfId="0" applyNumberFormat="1" applyFont="1" applyFill="1" applyBorder="1" applyAlignment="1" applyProtection="1">
      <alignment vertical="top" wrapText="1"/>
    </xf>
    <xf numFmtId="0" fontId="2" fillId="0" borderId="6" xfId="0" applyNumberFormat="1" applyFont="1" applyFill="1" applyBorder="1" applyAlignment="1" applyProtection="1"/>
    <xf numFmtId="2" fontId="2" fillId="3" borderId="4" xfId="0" applyNumberFormat="1" applyFont="1" applyFill="1" applyBorder="1" applyAlignment="1" applyProtection="1"/>
    <xf numFmtId="0" fontId="5" fillId="0" borderId="11" xfId="0" applyNumberFormat="1" applyFont="1" applyFill="1" applyBorder="1" applyAlignment="1" applyProtection="1">
      <alignment vertical="top" wrapText="1"/>
    </xf>
    <xf numFmtId="0" fontId="7" fillId="0" borderId="7" xfId="0" applyNumberFormat="1" applyFont="1" applyFill="1" applyBorder="1" applyAlignment="1" applyProtection="1">
      <alignment horizontal="center" vertical="top" wrapText="1"/>
    </xf>
    <xf numFmtId="0" fontId="7" fillId="0" borderId="10" xfId="0" applyNumberFormat="1" applyFont="1" applyFill="1" applyBorder="1" applyAlignment="1" applyProtection="1">
      <alignment horizontal="center" vertical="top" wrapText="1"/>
    </xf>
    <xf numFmtId="0" fontId="5" fillId="0" borderId="7" xfId="0" applyNumberFormat="1" applyFont="1" applyFill="1" applyBorder="1" applyAlignment="1" applyProtection="1">
      <alignment wrapText="1"/>
    </xf>
    <xf numFmtId="0" fontId="5" fillId="0" borderId="7" xfId="0" applyNumberFormat="1" applyFont="1" applyFill="1" applyBorder="1" applyAlignment="1" applyProtection="1">
      <alignment vertical="top" wrapText="1"/>
    </xf>
    <xf numFmtId="0" fontId="7" fillId="0" borderId="12" xfId="0" applyNumberFormat="1" applyFont="1" applyFill="1" applyBorder="1" applyAlignment="1" applyProtection="1">
      <alignment horizontal="center" vertical="top" wrapText="1"/>
    </xf>
    <xf numFmtId="0" fontId="5" fillId="0" borderId="13" xfId="0" applyNumberFormat="1" applyFont="1" applyFill="1" applyBorder="1" applyAlignment="1" applyProtection="1">
      <alignment vertical="top" wrapText="1"/>
    </xf>
    <xf numFmtId="2" fontId="2" fillId="3" borderId="9" xfId="0" applyNumberFormat="1" applyFont="1" applyFill="1" applyBorder="1" applyAlignment="1" applyProtection="1"/>
    <xf numFmtId="2" fontId="2" fillId="3" borderId="3" xfId="0" applyNumberFormat="1" applyFont="1" applyFill="1" applyBorder="1" applyAlignment="1" applyProtection="1"/>
    <xf numFmtId="0" fontId="5" fillId="0" borderId="14" xfId="0" applyNumberFormat="1" applyFont="1" applyFill="1" applyBorder="1" applyAlignment="1" applyProtection="1">
      <alignment vertical="top" wrapText="1"/>
    </xf>
    <xf numFmtId="2" fontId="2" fillId="3" borderId="15" xfId="0" applyNumberFormat="1" applyFont="1" applyFill="1" applyBorder="1" applyAlignment="1" applyProtection="1"/>
    <xf numFmtId="2" fontId="2" fillId="3" borderId="5" xfId="0" applyNumberFormat="1" applyFont="1" applyFill="1" applyBorder="1" applyAlignment="1" applyProtection="1"/>
    <xf numFmtId="49" fontId="6" fillId="0" borderId="1" xfId="0" applyNumberFormat="1" applyFont="1" applyFill="1" applyBorder="1" applyAlignment="1" applyProtection="1">
      <alignment horizontal="right"/>
    </xf>
    <xf numFmtId="2" fontId="2" fillId="0" borderId="5" xfId="0" applyNumberFormat="1" applyFont="1" applyFill="1" applyBorder="1" applyAlignment="1" applyProtection="1">
      <alignment horizontal="right" vertical="center"/>
    </xf>
    <xf numFmtId="0" fontId="2" fillId="0" borderId="17" xfId="0" applyNumberFormat="1" applyFont="1" applyFill="1" applyBorder="1" applyAlignment="1" applyProtection="1"/>
    <xf numFmtId="0" fontId="5" fillId="0" borderId="12" xfId="0" applyNumberFormat="1" applyFont="1" applyFill="1" applyBorder="1" applyAlignment="1" applyProtection="1">
      <alignment wrapText="1"/>
    </xf>
    <xf numFmtId="2" fontId="2" fillId="0" borderId="5" xfId="0" applyNumberFormat="1" applyFont="1" applyFill="1" applyBorder="1" applyAlignment="1" applyProtection="1">
      <alignment horizontal="right"/>
    </xf>
    <xf numFmtId="0" fontId="5" fillId="0" borderId="18" xfId="0" applyNumberFormat="1" applyFont="1" applyFill="1" applyBorder="1" applyAlignment="1" applyProtection="1">
      <alignment wrapText="1"/>
    </xf>
    <xf numFmtId="0" fontId="2" fillId="0" borderId="1" xfId="0" applyNumberFormat="1" applyFont="1" applyFill="1" applyBorder="1" applyAlignment="1" applyProtection="1">
      <alignment horizontal="center"/>
    </xf>
    <xf numFmtId="0" fontId="7" fillId="0" borderId="19" xfId="0" applyNumberFormat="1" applyFont="1" applyFill="1" applyBorder="1" applyAlignment="1" applyProtection="1">
      <alignment horizontal="center" wrapText="1"/>
    </xf>
    <xf numFmtId="0" fontId="5" fillId="0" borderId="21" xfId="0" applyNumberFormat="1" applyFont="1" applyFill="1" applyBorder="1" applyAlignment="1" applyProtection="1">
      <alignment wrapText="1"/>
    </xf>
    <xf numFmtId="0" fontId="5" fillId="0" borderId="14" xfId="0" applyNumberFormat="1" applyFont="1" applyFill="1" applyBorder="1" applyAlignment="1" applyProtection="1">
      <alignment wrapText="1"/>
    </xf>
    <xf numFmtId="2" fontId="6" fillId="0" borderId="1" xfId="0" applyNumberFormat="1" applyFont="1" applyFill="1" applyBorder="1" applyAlignment="1" applyProtection="1"/>
    <xf numFmtId="2" fontId="4" fillId="3" borderId="1" xfId="0" applyNumberFormat="1" applyFont="1" applyFill="1" applyBorder="1" applyAlignment="1" applyProtection="1"/>
    <xf numFmtId="0" fontId="7" fillId="0" borderId="10" xfId="0" applyNumberFormat="1" applyFont="1" applyFill="1" applyBorder="1" applyAlignment="1" applyProtection="1">
      <alignment horizontal="center" wrapText="1"/>
    </xf>
    <xf numFmtId="0" fontId="5" fillId="0" borderId="11" xfId="0" applyNumberFormat="1" applyFont="1" applyFill="1" applyBorder="1" applyAlignment="1" applyProtection="1">
      <alignment wrapText="1"/>
    </xf>
    <xf numFmtId="49" fontId="4" fillId="0" borderId="1" xfId="0" applyNumberFormat="1" applyFont="1" applyFill="1" applyBorder="1" applyAlignment="1" applyProtection="1"/>
    <xf numFmtId="0" fontId="8" fillId="0" borderId="1" xfId="0" applyNumberFormat="1" applyFont="1" applyFill="1" applyBorder="1" applyAlignment="1" applyProtection="1">
      <alignment wrapText="1"/>
    </xf>
    <xf numFmtId="2" fontId="4" fillId="0" borderId="1" xfId="0" applyNumberFormat="1" applyFont="1" applyFill="1" applyBorder="1" applyAlignment="1" applyProtection="1"/>
    <xf numFmtId="2" fontId="2" fillId="0" borderId="0" xfId="0" applyNumberFormat="1" applyFont="1" applyFill="1" applyBorder="1" applyAlignment="1" applyProtection="1"/>
    <xf numFmtId="2" fontId="4" fillId="0" borderId="1" xfId="0" applyNumberFormat="1" applyFont="1" applyFill="1" applyBorder="1" applyAlignment="1" applyProtection="1">
      <alignment wrapText="1"/>
    </xf>
    <xf numFmtId="2" fontId="4" fillId="3" borderId="23" xfId="0" applyNumberFormat="1" applyFont="1" applyFill="1" applyBorder="1" applyAlignment="1" applyProtection="1"/>
    <xf numFmtId="4" fontId="2" fillId="0" borderId="0" xfId="0" applyNumberFormat="1" applyFont="1" applyFill="1" applyBorder="1" applyAlignment="1" applyProtection="1"/>
    <xf numFmtId="2" fontId="0" fillId="0" borderId="0" xfId="0" applyNumberFormat="1"/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4" fontId="4" fillId="0" borderId="24" xfId="0" applyNumberFormat="1" applyFont="1" applyBorder="1"/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Border="1"/>
    <xf numFmtId="0" fontId="9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5" fillId="0" borderId="1" xfId="0" applyNumberFormat="1" applyFont="1" applyFill="1" applyBorder="1" applyAlignment="1" applyProtection="1"/>
    <xf numFmtId="2" fontId="4" fillId="4" borderId="1" xfId="0" applyNumberFormat="1" applyFont="1" applyFill="1" applyBorder="1" applyAlignment="1" applyProtection="1">
      <alignment horizontal="center" vertical="center" wrapText="1"/>
    </xf>
    <xf numFmtId="2" fontId="7" fillId="4" borderId="0" xfId="0" applyNumberFormat="1" applyFont="1" applyFill="1" applyAlignment="1">
      <alignment vertical="center"/>
    </xf>
    <xf numFmtId="2" fontId="4" fillId="4" borderId="1" xfId="0" applyNumberFormat="1" applyFont="1" applyFill="1" applyBorder="1" applyAlignment="1" applyProtection="1"/>
    <xf numFmtId="0" fontId="1" fillId="0" borderId="22" xfId="0" applyNumberFormat="1" applyFont="1" applyFill="1" applyBorder="1" applyAlignment="1" applyProtection="1">
      <alignment vertical="center" wrapText="1"/>
    </xf>
    <xf numFmtId="2" fontId="2" fillId="0" borderId="1" xfId="0" applyNumberFormat="1" applyFont="1" applyFill="1" applyBorder="1" applyAlignment="1" applyProtection="1">
      <alignment horizontal="right"/>
    </xf>
    <xf numFmtId="0" fontId="5" fillId="0" borderId="0" xfId="0" applyNumberFormat="1" applyFont="1" applyFill="1" applyBorder="1" applyAlignment="1" applyProtection="1">
      <alignment wrapText="1"/>
    </xf>
    <xf numFmtId="0" fontId="3" fillId="0" borderId="0" xfId="0" applyFont="1"/>
    <xf numFmtId="2" fontId="2" fillId="0" borderId="5" xfId="0" applyNumberFormat="1" applyFont="1" applyFill="1" applyBorder="1" applyAlignment="1" applyProtection="1">
      <alignment horizontal="right"/>
    </xf>
    <xf numFmtId="0" fontId="13" fillId="0" borderId="1" xfId="0" applyNumberFormat="1" applyFont="1" applyFill="1" applyBorder="1" applyAlignment="1" applyProtection="1">
      <alignment wrapText="1"/>
    </xf>
    <xf numFmtId="0" fontId="14" fillId="0" borderId="0" xfId="0" applyNumberFormat="1" applyFont="1" applyFill="1" applyBorder="1" applyAlignment="1" applyProtection="1">
      <alignment wrapText="1"/>
    </xf>
    <xf numFmtId="0" fontId="15" fillId="0" borderId="1" xfId="0" applyNumberFormat="1" applyFont="1" applyFill="1" applyBorder="1" applyAlignment="1" applyProtection="1"/>
    <xf numFmtId="2" fontId="15" fillId="3" borderId="1" xfId="0" applyNumberFormat="1" applyFont="1" applyFill="1" applyBorder="1" applyAlignment="1" applyProtection="1"/>
    <xf numFmtId="2" fontId="15" fillId="0" borderId="5" xfId="0" applyNumberFormat="1" applyFont="1" applyFill="1" applyBorder="1" applyAlignment="1" applyProtection="1">
      <alignment horizontal="right" vertical="center"/>
    </xf>
    <xf numFmtId="49" fontId="2" fillId="0" borderId="6" xfId="0" applyNumberFormat="1" applyFont="1" applyFill="1" applyBorder="1" applyAlignment="1" applyProtection="1">
      <alignment horizontal="right"/>
    </xf>
    <xf numFmtId="0" fontId="5" fillId="0" borderId="1" xfId="0" applyNumberFormat="1" applyFont="1" applyFill="1" applyBorder="1" applyAlignment="1" applyProtection="1">
      <alignment vertical="top" wrapText="1"/>
    </xf>
    <xf numFmtId="0" fontId="5" fillId="0" borderId="25" xfId="0" applyNumberFormat="1" applyFont="1" applyFill="1" applyBorder="1" applyAlignment="1" applyProtection="1">
      <alignment wrapText="1"/>
    </xf>
    <xf numFmtId="0" fontId="5" fillId="0" borderId="1" xfId="0" applyFont="1" applyBorder="1"/>
    <xf numFmtId="0" fontId="12" fillId="0" borderId="22" xfId="0" applyFont="1" applyBorder="1" applyAlignment="1">
      <alignment horizontal="center" vertical="center" wrapText="1"/>
    </xf>
    <xf numFmtId="2" fontId="4" fillId="3" borderId="3" xfId="0" applyNumberFormat="1" applyFont="1" applyFill="1" applyBorder="1" applyAlignment="1" applyProtection="1">
      <alignment horizontal="center"/>
    </xf>
    <xf numFmtId="2" fontId="4" fillId="3" borderId="16" xfId="0" applyNumberFormat="1" applyFont="1" applyFill="1" applyBorder="1" applyAlignment="1" applyProtection="1">
      <alignment horizontal="center"/>
    </xf>
    <xf numFmtId="2" fontId="4" fillId="3" borderId="5" xfId="0" applyNumberFormat="1" applyFont="1" applyFill="1" applyBorder="1" applyAlignment="1" applyProtection="1">
      <alignment horizontal="center"/>
    </xf>
    <xf numFmtId="2" fontId="2" fillId="0" borderId="3" xfId="0" applyNumberFormat="1" applyFont="1" applyFill="1" applyBorder="1" applyAlignment="1" applyProtection="1">
      <alignment horizontal="right"/>
    </xf>
    <xf numFmtId="2" fontId="2" fillId="0" borderId="16" xfId="0" applyNumberFormat="1" applyFont="1" applyFill="1" applyBorder="1" applyAlignment="1" applyProtection="1">
      <alignment horizontal="right"/>
    </xf>
    <xf numFmtId="2" fontId="2" fillId="0" borderId="5" xfId="0" applyNumberFormat="1" applyFont="1" applyFill="1" applyBorder="1" applyAlignment="1" applyProtection="1">
      <alignment horizontal="right"/>
    </xf>
    <xf numFmtId="0" fontId="2" fillId="0" borderId="2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horizontal="center"/>
    </xf>
    <xf numFmtId="0" fontId="2" fillId="0" borderId="22" xfId="0" applyNumberFormat="1" applyFont="1" applyFill="1" applyBorder="1" applyAlignment="1" applyProtection="1">
      <alignment horizontal="center"/>
    </xf>
    <xf numFmtId="0" fontId="2" fillId="0" borderId="3" xfId="0" applyNumberFormat="1" applyFont="1" applyFill="1" applyBorder="1" applyAlignment="1" applyProtection="1">
      <alignment horizontal="center"/>
    </xf>
    <xf numFmtId="0" fontId="2" fillId="0" borderId="16" xfId="0" applyNumberFormat="1" applyFont="1" applyFill="1" applyBorder="1" applyAlignment="1" applyProtection="1">
      <alignment horizontal="center"/>
    </xf>
    <xf numFmtId="0" fontId="2" fillId="0" borderId="5" xfId="0" applyNumberFormat="1" applyFont="1" applyFill="1" applyBorder="1" applyAlignment="1" applyProtection="1">
      <alignment horizontal="center"/>
    </xf>
    <xf numFmtId="2" fontId="6" fillId="0" borderId="3" xfId="0" applyNumberFormat="1" applyFont="1" applyFill="1" applyBorder="1" applyAlignment="1" applyProtection="1">
      <alignment horizontal="right"/>
    </xf>
    <xf numFmtId="2" fontId="6" fillId="0" borderId="16" xfId="0" applyNumberFormat="1" applyFont="1" applyFill="1" applyBorder="1" applyAlignment="1" applyProtection="1">
      <alignment horizontal="right"/>
    </xf>
    <xf numFmtId="2" fontId="6" fillId="0" borderId="5" xfId="0" applyNumberFormat="1" applyFont="1" applyFill="1" applyBorder="1" applyAlignment="1" applyProtection="1">
      <alignment horizontal="right"/>
    </xf>
    <xf numFmtId="2" fontId="2" fillId="0" borderId="3" xfId="0" applyNumberFormat="1" applyFont="1" applyFill="1" applyBorder="1" applyAlignment="1" applyProtection="1">
      <alignment horizontal="center"/>
    </xf>
    <xf numFmtId="2" fontId="2" fillId="0" borderId="5" xfId="0" applyNumberFormat="1" applyFont="1" applyFill="1" applyBorder="1" applyAlignment="1" applyProtection="1">
      <alignment horizontal="center"/>
    </xf>
    <xf numFmtId="0" fontId="2" fillId="0" borderId="9" xfId="0" applyNumberFormat="1" applyFont="1" applyFill="1" applyBorder="1" applyAlignment="1" applyProtection="1">
      <alignment horizontal="center"/>
    </xf>
    <xf numFmtId="0" fontId="2" fillId="0" borderId="15" xfId="0" applyNumberFormat="1" applyFont="1" applyFill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1"/>
  <sheetViews>
    <sheetView tabSelected="1" topLeftCell="A34" zoomScale="125" zoomScaleNormal="125" workbookViewId="0">
      <selection activeCell="H46" sqref="H46"/>
    </sheetView>
  </sheetViews>
  <sheetFormatPr defaultColWidth="8.85546875" defaultRowHeight="15" customHeight="1"/>
  <cols>
    <col min="1" max="1" width="4.140625" customWidth="1"/>
    <col min="2" max="2" width="63.28515625" customWidth="1"/>
    <col min="3" max="3" width="5.42578125" customWidth="1"/>
    <col min="4" max="4" width="7.85546875" customWidth="1"/>
    <col min="5" max="5" width="10.5703125" customWidth="1"/>
    <col min="6" max="6" width="9.5703125" customWidth="1"/>
    <col min="7" max="7" width="9.140625" customWidth="1"/>
    <col min="8" max="8" width="10.42578125" customWidth="1"/>
    <col min="9" max="10" width="9.7109375" customWidth="1"/>
  </cols>
  <sheetData>
    <row r="1" spans="1:10" ht="61.5" customHeight="1">
      <c r="B1" s="99" t="s">
        <v>51</v>
      </c>
      <c r="C1" s="99"/>
      <c r="D1" s="99"/>
      <c r="E1" s="99"/>
      <c r="F1" s="99"/>
      <c r="G1" s="99"/>
      <c r="H1" s="85"/>
      <c r="I1" s="1"/>
      <c r="J1" s="1"/>
    </row>
    <row r="2" spans="1:10" ht="117.75" customHeight="1">
      <c r="A2" s="2" t="s">
        <v>0</v>
      </c>
      <c r="B2" s="2" t="s">
        <v>1</v>
      </c>
      <c r="C2" s="2" t="s">
        <v>2</v>
      </c>
      <c r="D2" s="2" t="s">
        <v>3</v>
      </c>
      <c r="E2" s="3" t="s">
        <v>4</v>
      </c>
      <c r="F2" s="74" t="s">
        <v>44</v>
      </c>
      <c r="G2" s="2" t="s">
        <v>5</v>
      </c>
      <c r="H2" s="74" t="s">
        <v>43</v>
      </c>
    </row>
    <row r="3" spans="1:10" ht="24" customHeight="1">
      <c r="A3" s="2"/>
      <c r="B3" s="76" t="s">
        <v>52</v>
      </c>
      <c r="C3" s="73" t="s">
        <v>6</v>
      </c>
      <c r="D3" s="83">
        <v>4728</v>
      </c>
      <c r="E3" s="82">
        <f>D3*21.41*3</f>
        <v>303679.44</v>
      </c>
      <c r="F3" s="4"/>
      <c r="G3" s="4"/>
      <c r="H3" s="4"/>
    </row>
    <row r="4" spans="1:10" ht="40.5" customHeight="1">
      <c r="A4" s="5" t="s">
        <v>7</v>
      </c>
      <c r="B4" s="6" t="s">
        <v>8</v>
      </c>
      <c r="C4" s="7"/>
      <c r="D4" s="7"/>
      <c r="E4" s="8"/>
      <c r="F4" s="8"/>
      <c r="G4" s="8"/>
      <c r="H4" s="8"/>
    </row>
    <row r="5" spans="1:10" ht="31.5" customHeight="1">
      <c r="A5" s="9">
        <v>1</v>
      </c>
      <c r="B5" s="6" t="s">
        <v>9</v>
      </c>
      <c r="C5" s="7"/>
      <c r="D5" s="7"/>
      <c r="E5" s="8"/>
      <c r="F5" s="8"/>
      <c r="G5" s="8"/>
      <c r="H5" s="8"/>
    </row>
    <row r="6" spans="1:10" ht="15.75" thickBot="1">
      <c r="A6" s="10"/>
      <c r="B6" s="11" t="s">
        <v>10</v>
      </c>
      <c r="C6" s="12"/>
      <c r="D6" s="12"/>
      <c r="E6" s="13"/>
      <c r="F6" s="13"/>
      <c r="G6" s="13"/>
      <c r="H6" s="14"/>
      <c r="J6" s="77"/>
    </row>
    <row r="7" spans="1:10" ht="15.75" thickBot="1">
      <c r="A7" s="10"/>
      <c r="B7" s="15" t="s">
        <v>11</v>
      </c>
      <c r="C7" s="7"/>
      <c r="D7" s="7"/>
      <c r="E7" s="16">
        <f>1.98*D3*3</f>
        <v>28084.32</v>
      </c>
      <c r="F7" s="16"/>
      <c r="G7" s="8"/>
      <c r="H7" s="17">
        <f>E7+F7+G7</f>
        <v>28084.32</v>
      </c>
      <c r="J7" s="79"/>
    </row>
    <row r="8" spans="1:10" ht="15.75" thickBot="1">
      <c r="A8" s="10"/>
      <c r="B8" s="15" t="s">
        <v>12</v>
      </c>
      <c r="C8" s="18"/>
      <c r="D8" s="18"/>
      <c r="E8" s="19">
        <f>0.22*D3*3</f>
        <v>3120.4800000000005</v>
      </c>
      <c r="F8" s="19"/>
      <c r="G8" s="19">
        <f>675+225</f>
        <v>900</v>
      </c>
      <c r="H8" s="17">
        <f>E8+F8+G8</f>
        <v>4020.4800000000005</v>
      </c>
      <c r="J8" s="80"/>
    </row>
    <row r="9" spans="1:10">
      <c r="A9" s="10"/>
      <c r="B9" s="87" t="s">
        <v>48</v>
      </c>
      <c r="C9" s="18"/>
      <c r="D9" s="18"/>
      <c r="E9" s="19">
        <f>1.23*D3*3</f>
        <v>17446.32</v>
      </c>
      <c r="F9" s="19"/>
      <c r="G9" s="19"/>
      <c r="H9" s="17">
        <f>E9+G9</f>
        <v>17446.32</v>
      </c>
      <c r="J9" s="80"/>
    </row>
    <row r="10" spans="1:10" ht="30" customHeight="1">
      <c r="A10" s="20">
        <v>2</v>
      </c>
      <c r="B10" s="21" t="s">
        <v>13</v>
      </c>
      <c r="C10" s="7"/>
      <c r="D10" s="7"/>
      <c r="E10" s="22"/>
      <c r="F10" s="22"/>
      <c r="G10" s="22"/>
      <c r="H10" s="17"/>
      <c r="J10" s="78"/>
    </row>
    <row r="11" spans="1:10" ht="15.75">
      <c r="A11" s="23"/>
      <c r="B11" s="81" t="s">
        <v>14</v>
      </c>
      <c r="C11" s="24"/>
      <c r="D11" s="24"/>
      <c r="E11" s="25">
        <f>1.2*D3*3</f>
        <v>17020.8</v>
      </c>
      <c r="F11" s="25"/>
      <c r="G11" s="26"/>
      <c r="H11" s="17">
        <f>E11+F11+G11</f>
        <v>17020.8</v>
      </c>
      <c r="J11" s="78"/>
    </row>
    <row r="12" spans="1:10" ht="30.75" customHeight="1" thickBot="1">
      <c r="A12" s="27"/>
      <c r="B12" s="28" t="s">
        <v>15</v>
      </c>
      <c r="C12" s="7"/>
      <c r="D12" s="12"/>
      <c r="E12" s="13"/>
      <c r="F12" s="22"/>
      <c r="G12" s="22"/>
      <c r="H12" s="17"/>
      <c r="J12" s="78"/>
    </row>
    <row r="13" spans="1:10" s="29" customFormat="1" ht="16.5" customHeight="1" thickBot="1">
      <c r="A13" s="20"/>
      <c r="B13" s="30" t="s">
        <v>16</v>
      </c>
      <c r="C13" s="31"/>
      <c r="D13" s="32"/>
      <c r="E13" s="33"/>
      <c r="F13" s="34"/>
      <c r="G13" s="35"/>
      <c r="H13" s="17"/>
      <c r="J13" s="78"/>
    </row>
    <row r="14" spans="1:10" ht="15.75">
      <c r="A14" s="10"/>
      <c r="B14" s="30" t="s">
        <v>17</v>
      </c>
      <c r="C14" s="37"/>
      <c r="D14" s="7"/>
      <c r="E14" s="38">
        <f>0.09*D3*3</f>
        <v>1276.56</v>
      </c>
      <c r="F14" s="38"/>
      <c r="G14" s="22">
        <f>448+180+165+235</f>
        <v>1028</v>
      </c>
      <c r="H14" s="17">
        <f>E14+F14+G14</f>
        <v>2304.56</v>
      </c>
      <c r="J14" s="78"/>
    </row>
    <row r="15" spans="1:10" ht="15.75">
      <c r="A15" s="95"/>
      <c r="B15" s="96" t="s">
        <v>53</v>
      </c>
      <c r="C15" s="37"/>
      <c r="D15" s="7"/>
      <c r="E15" s="38">
        <f>0.6*D3*3</f>
        <v>8510.4</v>
      </c>
      <c r="F15" s="38"/>
      <c r="G15" s="22"/>
      <c r="H15" s="17">
        <f>E15</f>
        <v>8510.4</v>
      </c>
      <c r="J15" s="78"/>
    </row>
    <row r="16" spans="1:10" ht="29.25" thickBot="1">
      <c r="A16" s="10"/>
      <c r="B16" s="40" t="s">
        <v>18</v>
      </c>
      <c r="C16" s="37"/>
      <c r="D16" s="7"/>
      <c r="E16" s="16"/>
      <c r="F16" s="38"/>
      <c r="G16" s="22"/>
      <c r="H16" s="17"/>
      <c r="J16" s="78"/>
    </row>
    <row r="17" spans="1:10" ht="29.25" thickBot="1">
      <c r="A17" s="10"/>
      <c r="B17" s="41" t="s">
        <v>19</v>
      </c>
      <c r="C17" s="37"/>
      <c r="D17" s="7"/>
      <c r="E17" s="16"/>
      <c r="F17" s="38"/>
      <c r="G17" s="22"/>
      <c r="H17" s="17"/>
      <c r="J17" s="78"/>
    </row>
    <row r="18" spans="1:10" ht="16.5" thickBot="1">
      <c r="A18" s="10"/>
      <c r="B18" s="42" t="s">
        <v>20</v>
      </c>
      <c r="C18" s="37" t="s">
        <v>6</v>
      </c>
      <c r="D18" s="7">
        <v>583.29999999999995</v>
      </c>
      <c r="E18" s="16">
        <f>1.8*D3*3</f>
        <v>25531.199999999997</v>
      </c>
      <c r="F18" s="38"/>
      <c r="G18" s="22"/>
      <c r="H18" s="17">
        <f>E18+F18+G18</f>
        <v>25531.199999999997</v>
      </c>
      <c r="J18" s="78"/>
    </row>
    <row r="19" spans="1:10" ht="16.5" thickBot="1">
      <c r="A19" s="10"/>
      <c r="B19" s="36" t="s">
        <v>21</v>
      </c>
      <c r="C19" s="37" t="s">
        <v>6</v>
      </c>
      <c r="D19" s="7">
        <v>583.29999999999995</v>
      </c>
      <c r="E19" s="16">
        <f>0.35*D3*3</f>
        <v>4964.3999999999996</v>
      </c>
      <c r="F19" s="38"/>
      <c r="G19" s="22"/>
      <c r="H19" s="17">
        <f>E19+F19+G19</f>
        <v>4964.3999999999996</v>
      </c>
      <c r="J19" s="78"/>
    </row>
    <row r="20" spans="1:10" ht="16.5" thickBot="1">
      <c r="A20" s="10"/>
      <c r="B20" s="39" t="s">
        <v>22</v>
      </c>
      <c r="C20" s="37" t="s">
        <v>6</v>
      </c>
      <c r="D20" s="8">
        <v>1023.67</v>
      </c>
      <c r="E20" s="38">
        <f>0.03*D3*3</f>
        <v>425.52</v>
      </c>
      <c r="F20" s="38"/>
      <c r="G20" s="22"/>
      <c r="H20" s="17">
        <f>E20+F20+G20</f>
        <v>425.52</v>
      </c>
      <c r="J20" s="78"/>
    </row>
    <row r="21" spans="1:10" ht="16.5" thickBot="1">
      <c r="A21" s="10"/>
      <c r="B21" s="43" t="s">
        <v>23</v>
      </c>
      <c r="C21" s="37" t="s">
        <v>6</v>
      </c>
      <c r="D21" s="7">
        <v>1132.8</v>
      </c>
      <c r="E21" s="38">
        <f>0.1*D3*3</f>
        <v>1418.4</v>
      </c>
      <c r="F21" s="38"/>
      <c r="G21" s="22"/>
      <c r="H21" s="17">
        <f>E21+F21+G21</f>
        <v>1418.4</v>
      </c>
      <c r="J21" s="78"/>
    </row>
    <row r="22" spans="1:10" ht="28.5" customHeight="1" thickBot="1">
      <c r="A22" s="27"/>
      <c r="B22" s="44" t="s">
        <v>24</v>
      </c>
      <c r="C22" s="37"/>
      <c r="D22" s="7"/>
      <c r="E22" s="38"/>
      <c r="F22" s="38"/>
      <c r="G22" s="22"/>
      <c r="H22" s="17"/>
      <c r="J22" s="78"/>
    </row>
    <row r="23" spans="1:10" ht="15.75">
      <c r="A23" s="10"/>
      <c r="B23" s="45" t="s">
        <v>25</v>
      </c>
      <c r="C23" s="109" t="s">
        <v>6</v>
      </c>
      <c r="D23" s="117">
        <v>4015.7</v>
      </c>
      <c r="E23" s="46"/>
      <c r="F23" s="46"/>
      <c r="G23" s="47"/>
      <c r="H23" s="115">
        <f>E24+F24+G24</f>
        <v>12571.539999999999</v>
      </c>
      <c r="J23" s="78"/>
    </row>
    <row r="24" spans="1:10" ht="17.25" customHeight="1" thickBot="1">
      <c r="A24" s="10"/>
      <c r="B24" s="48" t="s">
        <v>57</v>
      </c>
      <c r="C24" s="111"/>
      <c r="D24" s="118"/>
      <c r="E24" s="49">
        <f>0.86*D3*3</f>
        <v>12198.24</v>
      </c>
      <c r="F24" s="49"/>
      <c r="G24" s="50">
        <f>51.8+220+25+25.6+25+25.9</f>
        <v>373.3</v>
      </c>
      <c r="H24" s="116"/>
      <c r="J24" s="78"/>
    </row>
    <row r="25" spans="1:10" ht="30.75" thickBot="1">
      <c r="A25" s="10"/>
      <c r="B25" s="36" t="s">
        <v>26</v>
      </c>
      <c r="C25" s="31" t="s">
        <v>6</v>
      </c>
      <c r="D25" s="7">
        <v>56.72</v>
      </c>
      <c r="E25" s="38">
        <f>0.12*D3*3</f>
        <v>1702.08</v>
      </c>
      <c r="F25" s="38"/>
      <c r="G25" s="22"/>
      <c r="H25" s="86">
        <f>E25+F25+G25</f>
        <v>1702.08</v>
      </c>
      <c r="J25" s="78"/>
    </row>
    <row r="26" spans="1:10" ht="15.75">
      <c r="A26" s="27"/>
      <c r="B26" s="43" t="s">
        <v>27</v>
      </c>
      <c r="C26" s="109" t="s">
        <v>6</v>
      </c>
      <c r="D26" s="109">
        <v>35.299999999999997</v>
      </c>
      <c r="E26" s="46"/>
      <c r="F26" s="46"/>
      <c r="G26" s="47"/>
      <c r="H26" s="115">
        <f>E27+F27+G27</f>
        <v>709.2</v>
      </c>
      <c r="J26" s="78"/>
    </row>
    <row r="27" spans="1:10" ht="16.5" thickBot="1">
      <c r="A27" s="51"/>
      <c r="B27" s="48" t="s">
        <v>28</v>
      </c>
      <c r="C27" s="111"/>
      <c r="D27" s="111"/>
      <c r="E27" s="50">
        <f>0.05*D3*3</f>
        <v>709.2</v>
      </c>
      <c r="F27" s="50"/>
      <c r="G27" s="50"/>
      <c r="H27" s="116"/>
      <c r="J27" s="78"/>
    </row>
    <row r="28" spans="1:10" ht="29.25" thickBot="1">
      <c r="A28" s="51"/>
      <c r="B28" s="44" t="s">
        <v>29</v>
      </c>
      <c r="C28" s="53"/>
      <c r="D28" s="18"/>
      <c r="E28" s="49"/>
      <c r="F28" s="49"/>
      <c r="G28" s="50"/>
      <c r="H28" s="52"/>
      <c r="J28" s="78"/>
    </row>
    <row r="29" spans="1:10" ht="22.5" customHeight="1" thickBot="1">
      <c r="A29" s="20"/>
      <c r="B29" s="54" t="s">
        <v>30</v>
      </c>
      <c r="C29" s="7" t="s">
        <v>6</v>
      </c>
      <c r="D29" s="7">
        <v>4015.7</v>
      </c>
      <c r="E29" s="22">
        <f>0.8*D3*3</f>
        <v>11347.2</v>
      </c>
      <c r="F29" s="22"/>
      <c r="G29" s="22">
        <f>515+110+2911.92+210+180+352.2+450+270+240+255+47+195</f>
        <v>5736.12</v>
      </c>
      <c r="H29" s="89">
        <f>E29+F29+G29</f>
        <v>17083.32</v>
      </c>
      <c r="J29" s="78"/>
    </row>
    <row r="30" spans="1:10" ht="30.75" thickBot="1">
      <c r="A30" s="10"/>
      <c r="B30" s="54" t="s">
        <v>31</v>
      </c>
      <c r="C30" s="7" t="s">
        <v>6</v>
      </c>
      <c r="D30" s="7">
        <v>56.72</v>
      </c>
      <c r="E30" s="35">
        <f>0.06*D3*3</f>
        <v>851.04</v>
      </c>
      <c r="F30" s="35"/>
      <c r="G30" s="22"/>
      <c r="H30" s="55">
        <f>E30+F30+G30</f>
        <v>851.04</v>
      </c>
      <c r="J30" s="78"/>
    </row>
    <row r="31" spans="1:10" ht="16.5" thickBot="1">
      <c r="A31" s="10"/>
      <c r="B31" s="56" t="s">
        <v>32</v>
      </c>
      <c r="C31" s="57" t="s">
        <v>6</v>
      </c>
      <c r="D31" s="7">
        <v>35.299999999999997</v>
      </c>
      <c r="E31" s="35">
        <f>0.01*D3*3</f>
        <v>141.84</v>
      </c>
      <c r="F31" s="35"/>
      <c r="G31" s="47"/>
      <c r="H31" s="52">
        <f>E31+F31+G31</f>
        <v>141.84</v>
      </c>
      <c r="J31" s="78"/>
    </row>
    <row r="32" spans="1:10" ht="16.5" thickBot="1">
      <c r="A32" s="10"/>
      <c r="B32" s="15" t="s">
        <v>33</v>
      </c>
      <c r="C32" s="7" t="s">
        <v>6</v>
      </c>
      <c r="D32" s="18">
        <v>400</v>
      </c>
      <c r="E32" s="22">
        <f>0.3*3*D3</f>
        <v>4255.2</v>
      </c>
      <c r="F32" s="22"/>
      <c r="G32" s="47">
        <f>284.68</f>
        <v>284.68</v>
      </c>
      <c r="H32" s="52">
        <f>E32+F32+G32</f>
        <v>4539.88</v>
      </c>
      <c r="J32" s="78"/>
    </row>
    <row r="33" spans="1:10" ht="16.5" thickBot="1">
      <c r="A33" s="23"/>
      <c r="B33" s="58" t="s">
        <v>34</v>
      </c>
      <c r="C33" s="106"/>
      <c r="D33" s="109"/>
      <c r="E33" s="112">
        <f>4.42*D3*3</f>
        <v>62693.279999999999</v>
      </c>
      <c r="F33" s="100"/>
      <c r="G33" s="100"/>
      <c r="H33" s="103">
        <f>E33</f>
        <v>62693.279999999999</v>
      </c>
      <c r="J33" s="78"/>
    </row>
    <row r="34" spans="1:10" ht="15.75">
      <c r="A34" s="27"/>
      <c r="B34" s="59" t="s">
        <v>35</v>
      </c>
      <c r="C34" s="107"/>
      <c r="D34" s="110"/>
      <c r="E34" s="113"/>
      <c r="F34" s="101"/>
      <c r="G34" s="101"/>
      <c r="H34" s="104"/>
      <c r="J34" s="78"/>
    </row>
    <row r="35" spans="1:10" ht="16.5" thickBot="1">
      <c r="A35" s="10"/>
      <c r="B35" s="60" t="s">
        <v>36</v>
      </c>
      <c r="C35" s="108"/>
      <c r="D35" s="111"/>
      <c r="E35" s="114"/>
      <c r="F35" s="102"/>
      <c r="G35" s="102"/>
      <c r="H35" s="105"/>
      <c r="J35" s="78"/>
    </row>
    <row r="36" spans="1:10" ht="30.75" thickBot="1">
      <c r="A36" s="23"/>
      <c r="B36" s="54" t="s">
        <v>37</v>
      </c>
      <c r="C36" s="7"/>
      <c r="D36" s="7"/>
      <c r="E36" s="61">
        <f>0.01*D3*3</f>
        <v>141.84</v>
      </c>
      <c r="F36" s="62"/>
      <c r="G36" s="22"/>
      <c r="H36" s="52">
        <f>E36+F36+G36</f>
        <v>141.84</v>
      </c>
      <c r="J36" s="78"/>
    </row>
    <row r="37" spans="1:10" ht="45" customHeight="1" thickBot="1">
      <c r="A37" s="20"/>
      <c r="B37" s="63" t="s">
        <v>38</v>
      </c>
      <c r="C37" s="7"/>
      <c r="D37" s="7"/>
      <c r="E37" s="22"/>
      <c r="F37" s="22"/>
      <c r="G37" s="22"/>
      <c r="H37" s="52"/>
      <c r="J37" s="78"/>
    </row>
    <row r="38" spans="1:10" ht="16.5" thickBot="1">
      <c r="A38" s="20"/>
      <c r="B38" s="64" t="s">
        <v>39</v>
      </c>
      <c r="C38" s="7"/>
      <c r="D38" s="7"/>
      <c r="E38" s="22">
        <f>0.95*D3*3</f>
        <v>13474.8</v>
      </c>
      <c r="F38" s="22"/>
      <c r="G38" s="22"/>
      <c r="H38" s="52">
        <f>E38+F38+G38</f>
        <v>13474.8</v>
      </c>
      <c r="J38" s="78"/>
    </row>
    <row r="39" spans="1:10" ht="15.75">
      <c r="A39" s="20"/>
      <c r="B39" s="97" t="s">
        <v>47</v>
      </c>
      <c r="C39" s="7"/>
      <c r="D39" s="7"/>
      <c r="E39" s="22">
        <f>0.63*D3*3</f>
        <v>8935.92</v>
      </c>
      <c r="F39" s="22"/>
      <c r="G39" s="22"/>
      <c r="H39" s="52">
        <f>E39</f>
        <v>8935.92</v>
      </c>
      <c r="J39" s="78"/>
    </row>
    <row r="40" spans="1:10" ht="15.75">
      <c r="A40" s="20"/>
      <c r="B40" s="98" t="s">
        <v>54</v>
      </c>
      <c r="C40" s="7"/>
      <c r="D40" s="7"/>
      <c r="E40" s="22">
        <f>1.21*D3*3</f>
        <v>17162.64</v>
      </c>
      <c r="F40" s="22"/>
      <c r="G40" s="22"/>
      <c r="H40" s="52">
        <f>E40</f>
        <v>17162.64</v>
      </c>
      <c r="J40" s="78"/>
    </row>
    <row r="41" spans="1:10" ht="15.75">
      <c r="A41" s="20"/>
      <c r="B41" s="98" t="s">
        <v>55</v>
      </c>
      <c r="C41" s="7"/>
      <c r="D41" s="7"/>
      <c r="E41" s="22">
        <f>0.39*D3*3</f>
        <v>5531.76</v>
      </c>
      <c r="F41" s="22"/>
      <c r="G41" s="22"/>
      <c r="H41" s="52">
        <f>E41</f>
        <v>5531.76</v>
      </c>
      <c r="J41" s="78"/>
    </row>
    <row r="42" spans="1:10" ht="15.75" thickBot="1">
      <c r="A42" s="65"/>
      <c r="B42" s="64" t="s">
        <v>56</v>
      </c>
      <c r="C42" s="7"/>
      <c r="D42" s="7"/>
      <c r="E42" s="25">
        <f>4*D3*3</f>
        <v>56736</v>
      </c>
      <c r="F42" s="25"/>
      <c r="G42" s="22"/>
      <c r="H42" s="52">
        <f>E42+F42+G42</f>
        <v>56736</v>
      </c>
      <c r="J42" s="77"/>
    </row>
    <row r="43" spans="1:10" ht="16.5" customHeight="1">
      <c r="A43" s="65"/>
      <c r="B43" s="90" t="s">
        <v>49</v>
      </c>
      <c r="C43" s="7"/>
      <c r="D43" s="7"/>
      <c r="E43" s="25"/>
      <c r="F43" s="25"/>
      <c r="G43" s="22"/>
      <c r="H43" s="52"/>
      <c r="J43" s="77"/>
    </row>
    <row r="44" spans="1:10">
      <c r="A44" s="65"/>
      <c r="B44" s="91" t="s">
        <v>50</v>
      </c>
      <c r="C44" s="92" t="s">
        <v>46</v>
      </c>
      <c r="D44" s="92">
        <v>2</v>
      </c>
      <c r="E44" s="93"/>
      <c r="F44" s="93">
        <v>441.65</v>
      </c>
      <c r="G44" s="93">
        <f>3000+330+324</f>
        <v>3654</v>
      </c>
      <c r="H44" s="94">
        <f>F44+G44</f>
        <v>4095.65</v>
      </c>
      <c r="J44" s="77"/>
    </row>
    <row r="45" spans="1:10" ht="24.75" customHeight="1">
      <c r="A45" s="23"/>
      <c r="B45" s="66" t="s">
        <v>40</v>
      </c>
      <c r="C45" s="7"/>
      <c r="D45" s="7"/>
      <c r="E45" s="84">
        <f>SUM(E7:E42)</f>
        <v>303679.44</v>
      </c>
      <c r="F45" s="62">
        <f>SUM(F44)</f>
        <v>441.65</v>
      </c>
      <c r="G45" s="62">
        <f>SUM(G7:G44)</f>
        <v>11976.1</v>
      </c>
      <c r="H45" s="62">
        <f>SUM(H7:H44)</f>
        <v>316097.19</v>
      </c>
      <c r="I45" s="68"/>
      <c r="J45" s="68"/>
    </row>
    <row r="46" spans="1:10" ht="27" customHeight="1">
      <c r="A46" s="23"/>
      <c r="B46" s="69" t="s">
        <v>41</v>
      </c>
      <c r="C46" s="7"/>
      <c r="D46" s="7"/>
      <c r="E46" s="67"/>
      <c r="F46" s="62"/>
      <c r="G46" s="62"/>
      <c r="H46" s="70">
        <f>H45-E45</f>
        <v>12417.75</v>
      </c>
      <c r="J46" s="68"/>
    </row>
    <row r="47" spans="1:10" ht="17.25" customHeight="1">
      <c r="A47" s="23"/>
      <c r="B47" s="24" t="s">
        <v>42</v>
      </c>
      <c r="C47" s="7"/>
      <c r="D47" s="7"/>
      <c r="E47" s="8"/>
      <c r="F47" s="22"/>
      <c r="G47" s="22"/>
      <c r="H47" s="75">
        <v>39012.339999999997</v>
      </c>
      <c r="J47" s="68"/>
    </row>
    <row r="48" spans="1:10" ht="15" customHeight="1">
      <c r="B48" s="88"/>
      <c r="E48" s="72"/>
      <c r="J48" s="77"/>
    </row>
    <row r="49" spans="2:10">
      <c r="B49" s="88" t="s">
        <v>45</v>
      </c>
      <c r="E49" s="72"/>
      <c r="F49" s="68"/>
      <c r="G49" s="72"/>
      <c r="H49" s="71"/>
      <c r="J49" s="77"/>
    </row>
    <row r="50" spans="2:10">
      <c r="F50" s="72"/>
      <c r="H50" s="71"/>
      <c r="J50" s="77"/>
    </row>
    <row r="51" spans="2:10" ht="15" customHeight="1">
      <c r="J51" s="77"/>
    </row>
  </sheetData>
  <mergeCells count="13">
    <mergeCell ref="B1:G1"/>
    <mergeCell ref="G33:G35"/>
    <mergeCell ref="H33:H35"/>
    <mergeCell ref="C33:C35"/>
    <mergeCell ref="D33:D35"/>
    <mergeCell ref="F33:F35"/>
    <mergeCell ref="E33:E35"/>
    <mergeCell ref="C26:C27"/>
    <mergeCell ref="D26:D27"/>
    <mergeCell ref="H26:H27"/>
    <mergeCell ref="C23:C24"/>
    <mergeCell ref="H23:H24"/>
    <mergeCell ref="D23:D24"/>
  </mergeCells>
  <pageMargins left="0.69999998807907104" right="0.69999998807907104" top="0.75" bottom="0.75" header="0.30000001192092901" footer="0.30000001192092901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K19" sqref="K19"/>
    </sheetView>
  </sheetViews>
  <sheetFormatPr defaultColWidth="8.85546875" defaultRowHeight="15" customHeight="1"/>
  <sheetData/>
  <pageMargins left="0.69999998807907104" right="0.69999998807907104" top="0.75" bottom="0.75" header="0.30000001192092901" footer="0.30000001192092901"/>
  <pageSetup fitToWidth="0" fitToHeigh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2019г. (5 месяцев)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</cp:lastModifiedBy>
  <cp:lastPrinted>2020-04-22T01:37:26Z</cp:lastPrinted>
  <dcterms:modified xsi:type="dcterms:W3CDTF">2020-04-24T04:40:44Z</dcterms:modified>
</cp:coreProperties>
</file>