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8" i="1"/>
  <c r="G23"/>
  <c r="G43"/>
  <c r="G44"/>
  <c r="F44"/>
  <c r="H43"/>
  <c r="G14"/>
  <c r="G29"/>
  <c r="E27"/>
  <c r="H27" s="1"/>
  <c r="H9"/>
  <c r="E9"/>
  <c r="E40"/>
  <c r="H40" s="1"/>
  <c r="E41"/>
  <c r="H41" s="1"/>
  <c r="E39"/>
  <c r="E37"/>
  <c r="H37" s="1"/>
  <c r="E34"/>
  <c r="H34" s="1"/>
  <c r="E33"/>
  <c r="H33" s="1"/>
  <c r="E31"/>
  <c r="E32"/>
  <c r="E30"/>
  <c r="H30" s="1"/>
  <c r="E29"/>
  <c r="E26"/>
  <c r="H25" s="1"/>
  <c r="E24"/>
  <c r="H24" s="1"/>
  <c r="E23"/>
  <c r="E20"/>
  <c r="E19"/>
  <c r="H19" s="1"/>
  <c r="E18"/>
  <c r="H18" s="1"/>
  <c r="E17"/>
  <c r="H17" s="1"/>
  <c r="E14"/>
  <c r="H14" s="1"/>
  <c r="E11"/>
  <c r="H11" s="1"/>
  <c r="E8"/>
  <c r="H8" s="1"/>
  <c r="E7"/>
  <c r="H7" s="1"/>
  <c r="E3"/>
  <c r="H39"/>
  <c r="H29"/>
  <c r="H20"/>
  <c r="E44" l="1"/>
  <c r="H22"/>
  <c r="H44" s="1"/>
  <c r="H32"/>
  <c r="H31"/>
  <c r="H45" l="1"/>
</calcChain>
</file>

<file path=xl/sharedStrings.xml><?xml version="1.0" encoding="utf-8"?>
<sst xmlns="http://schemas.openxmlformats.org/spreadsheetml/2006/main" count="70" uniqueCount="57">
  <si>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</si>
  <si>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</si>
  <si>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</si>
  <si>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</si>
  <si>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</si>
  <si>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</si>
  <si>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</si>
  <si>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</si>
  <si>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</si>
  <si>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</si>
  <si>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</si>
  <si>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</si>
  <si>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</si>
  <si>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Работы, выполняемые в целях надлежащего содержания систем теплоснабжения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</si>
  <si>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</si>
  <si>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</si>
  <si>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</si>
  <si>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</si>
  <si>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</si>
  <si>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</si>
  <si>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</si>
  <si>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</si>
  <si>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</si>
  <si>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</si>
  <si>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</si>
  <si>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</si>
  <si>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</si>
  <si>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</si>
  <si>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</si>
  <si>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</si>
  <si>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</si>
  <si>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</si>
  <si>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</si>
  <si>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3.4. Уборка и выкашивание газонов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</si>
  <si>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</si>
  <si>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</si>
  <si>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</si>
  <si>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</si>
  <si>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</si>
  <si>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</si>
  <si>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</si>
  <si>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</si>
  <si>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</si>
  <si>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</si>
  <si>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</si>
  <si>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</si>
  <si>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t xml:space="preserve">Составила:инженер  ООО"Континент" :Каминская Н.И. </t>
  </si>
  <si>
    <t>Стоимость  за 1 кв.м общей площади руб. 20,79</t>
  </si>
  <si>
    <t>очистка от снега, льда, посыпка песком-220,4 м2</t>
  </si>
  <si>
    <t>шт.</t>
  </si>
  <si>
    <t>3.5.Очистка урн от мусора</t>
  </si>
  <si>
    <t>5.2. Устранение аварий по заявкам населения</t>
  </si>
  <si>
    <t>1.2.Обслуживание узла учета тепловой энергии</t>
  </si>
  <si>
    <t>2.4.Очистка урн от мусора</t>
  </si>
  <si>
    <t>Работы, выполненные в целях надлежащего содержания  МКД</t>
  </si>
  <si>
    <t>1. Установка урн(Акт от 10.2019 г.)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</si>
  <si>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4 по ул.Толстого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01.10.2019 по 31.12.2019 г.г. (3 месяца)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</si>
</sst>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wrapText="1"/>
    </xf>
    <xf numFmtId="2" fontId="2" fillId="0" borderId="4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2" fontId="4" fillId="3" borderId="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0" fontId="7" fillId="0" borderId="7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2" fontId="2" fillId="0" borderId="9" xfId="0" applyNumberFormat="1" applyFont="1" applyFill="1" applyBorder="1" applyAlignment="1" applyProtection="1">
      <alignment horizontal="right"/>
    </xf>
    <xf numFmtId="2" fontId="2" fillId="3" borderId="4" xfId="0" applyNumberFormat="1" applyFont="1" applyFill="1" applyBorder="1" applyAlignment="1" applyProtection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5" fillId="0" borderId="1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/>
    <xf numFmtId="2" fontId="2" fillId="3" borderId="4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vertical="top" wrapText="1"/>
    </xf>
    <xf numFmtId="2" fontId="2" fillId="3" borderId="9" xfId="0" applyNumberFormat="1" applyFont="1" applyFill="1" applyBorder="1" applyAlignment="1" applyProtection="1"/>
    <xf numFmtId="2" fontId="2" fillId="3" borderId="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vertical="top" wrapText="1"/>
    </xf>
    <xf numFmtId="2" fontId="2" fillId="3" borderId="15" xfId="0" applyNumberFormat="1" applyFont="1" applyFill="1" applyBorder="1" applyAlignment="1" applyProtection="1"/>
    <xf numFmtId="2" fontId="2" fillId="3" borderId="5" xfId="0" applyNumberFormat="1" applyFont="1" applyFill="1" applyBorder="1" applyAlignment="1" applyProtection="1"/>
    <xf numFmtId="2" fontId="2" fillId="0" borderId="16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</xf>
    <xf numFmtId="2" fontId="2" fillId="0" borderId="5" xfId="0" applyNumberFormat="1" applyFont="1" applyFill="1" applyBorder="1" applyAlignment="1" applyProtection="1">
      <alignment horizontal="right"/>
    </xf>
    <xf numFmtId="0" fontId="5" fillId="0" borderId="18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 wrapText="1"/>
    </xf>
    <xf numFmtId="0" fontId="5" fillId="0" borderId="21" xfId="0" applyNumberFormat="1" applyFont="1" applyFill="1" applyBorder="1" applyAlignment="1" applyProtection="1">
      <alignment wrapText="1"/>
    </xf>
    <xf numFmtId="0" fontId="5" fillId="0" borderId="14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/>
    <xf numFmtId="2" fontId="4" fillId="3" borderId="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3" borderId="23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4" fillId="0" borderId="24" xfId="0" applyNumberFormat="1" applyFont="1" applyBorder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/>
    <xf numFmtId="2" fontId="4" fillId="4" borderId="1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Alignment="1">
      <alignment vertical="center"/>
    </xf>
    <xf numFmtId="2" fontId="4" fillId="4" borderId="1" xfId="0" applyNumberFormat="1" applyFont="1" applyFill="1" applyBorder="1" applyAlignment="1" applyProtection="1"/>
    <xf numFmtId="0" fontId="1" fillId="0" borderId="22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/>
    <xf numFmtId="0" fontId="5" fillId="0" borderId="19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0" fontId="2" fillId="0" borderId="17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  <xf numFmtId="0" fontId="3" fillId="0" borderId="0" xfId="0" applyFont="1"/>
    <xf numFmtId="0" fontId="13" fillId="0" borderId="1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1" xfId="0" applyNumberFormat="1" applyFont="1" applyFill="1" applyBorder="1" applyAlignment="1" applyProtection="1"/>
    <xf numFmtId="2" fontId="15" fillId="3" borderId="1" xfId="0" applyNumberFormat="1" applyFont="1" applyFill="1" applyBorder="1" applyAlignment="1" applyProtection="1"/>
    <xf numFmtId="2" fontId="15" fillId="0" borderId="5" xfId="0" applyNumberFormat="1" applyFont="1" applyFill="1" applyBorder="1" applyAlignment="1" applyProtection="1">
      <alignment horizontal="right" vertical="center"/>
    </xf>
    <xf numFmtId="0" fontId="12" fillId="0" borderId="22" xfId="0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 applyProtection="1">
      <alignment horizontal="center"/>
    </xf>
    <xf numFmtId="2" fontId="4" fillId="3" borderId="16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right"/>
    </xf>
    <xf numFmtId="2" fontId="6" fillId="0" borderId="16" xfId="0" applyNumberFormat="1" applyFont="1" applyFill="1" applyBorder="1" applyAlignment="1" applyProtection="1">
      <alignment horizontal="right"/>
    </xf>
    <xf numFmtId="2" fontId="6" fillId="0" borderId="5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37" zoomScale="125" zoomScaleNormal="125" workbookViewId="0">
      <selection activeCell="M52" sqref="M52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9.5703125" customWidth="1"/>
    <col min="7" max="7" width="9.140625" customWidth="1"/>
    <col min="8" max="8" width="10.42578125" customWidth="1"/>
    <col min="9" max="10" width="9.7109375" customWidth="1"/>
  </cols>
  <sheetData>
    <row r="1" spans="1:10" ht="61.5" customHeight="1">
      <c r="B1" s="101" t="s">
        <v>56</v>
      </c>
      <c r="C1" s="101"/>
      <c r="D1" s="101"/>
      <c r="E1" s="101"/>
      <c r="F1" s="101"/>
      <c r="G1" s="101"/>
      <c r="H1" s="86"/>
      <c r="I1" s="1"/>
      <c r="J1" s="1"/>
    </row>
    <row r="2" spans="1:10" ht="117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75" t="s">
        <v>45</v>
      </c>
      <c r="G2" s="2" t="s">
        <v>5</v>
      </c>
      <c r="H2" s="75" t="s">
        <v>44</v>
      </c>
    </row>
    <row r="3" spans="1:10" ht="24" customHeight="1">
      <c r="A3" s="2"/>
      <c r="B3" s="77" t="s">
        <v>47</v>
      </c>
      <c r="C3" s="74" t="s">
        <v>6</v>
      </c>
      <c r="D3" s="84">
        <v>4725.6000000000004</v>
      </c>
      <c r="E3" s="83">
        <f>D3*20.79*3</f>
        <v>294735.67200000002</v>
      </c>
      <c r="F3" s="4"/>
      <c r="G3" s="4"/>
      <c r="H3" s="4"/>
    </row>
    <row r="4" spans="1:10" ht="40.5" customHeight="1">
      <c r="A4" s="5" t="s">
        <v>7</v>
      </c>
      <c r="B4" s="6" t="s">
        <v>8</v>
      </c>
      <c r="C4" s="7"/>
      <c r="D4" s="7"/>
      <c r="E4" s="8"/>
      <c r="F4" s="8"/>
      <c r="G4" s="8"/>
      <c r="H4" s="8"/>
    </row>
    <row r="5" spans="1:10" ht="31.5" customHeight="1">
      <c r="A5" s="9">
        <v>1</v>
      </c>
      <c r="B5" s="6" t="s">
        <v>9</v>
      </c>
      <c r="C5" s="7"/>
      <c r="D5" s="7"/>
      <c r="E5" s="8"/>
      <c r="F5" s="8"/>
      <c r="G5" s="8"/>
      <c r="H5" s="8"/>
    </row>
    <row r="6" spans="1:10" ht="15.75" thickBot="1">
      <c r="A6" s="10"/>
      <c r="B6" s="11" t="s">
        <v>10</v>
      </c>
      <c r="C6" s="12"/>
      <c r="D6" s="12"/>
      <c r="E6" s="13"/>
      <c r="F6" s="13"/>
      <c r="G6" s="13"/>
      <c r="H6" s="14"/>
      <c r="J6" s="78"/>
    </row>
    <row r="7" spans="1:10" ht="15.75" thickBot="1">
      <c r="A7" s="10"/>
      <c r="B7" s="15" t="s">
        <v>11</v>
      </c>
      <c r="C7" s="7"/>
      <c r="D7" s="7"/>
      <c r="E7" s="16">
        <f>2.59*D3*3</f>
        <v>36717.911999999997</v>
      </c>
      <c r="F7" s="16"/>
      <c r="G7" s="8"/>
      <c r="H7" s="17">
        <f>E7+F7+G7</f>
        <v>36717.911999999997</v>
      </c>
      <c r="J7" s="80"/>
    </row>
    <row r="8" spans="1:10" ht="15.75" thickBot="1">
      <c r="A8" s="10"/>
      <c r="B8" s="15" t="s">
        <v>12</v>
      </c>
      <c r="C8" s="18"/>
      <c r="D8" s="18"/>
      <c r="E8" s="19">
        <f>0.22*D3*3</f>
        <v>3118.8960000000002</v>
      </c>
      <c r="F8" s="19"/>
      <c r="G8" s="19">
        <f>675</f>
        <v>675</v>
      </c>
      <c r="H8" s="17">
        <f>E8+F8+G8</f>
        <v>3793.8960000000002</v>
      </c>
      <c r="J8" s="81"/>
    </row>
    <row r="9" spans="1:10">
      <c r="A9" s="10"/>
      <c r="B9" s="92" t="s">
        <v>52</v>
      </c>
      <c r="C9" s="18"/>
      <c r="D9" s="18"/>
      <c r="E9" s="19">
        <f>0.35*D3*3</f>
        <v>4961.88</v>
      </c>
      <c r="F9" s="19"/>
      <c r="G9" s="19"/>
      <c r="H9" s="17">
        <f>E9</f>
        <v>4961.88</v>
      </c>
      <c r="J9" s="81"/>
    </row>
    <row r="10" spans="1:10" ht="30" customHeight="1">
      <c r="A10" s="20">
        <v>2</v>
      </c>
      <c r="B10" s="21" t="s">
        <v>13</v>
      </c>
      <c r="C10" s="7"/>
      <c r="D10" s="7"/>
      <c r="E10" s="22"/>
      <c r="F10" s="22"/>
      <c r="G10" s="22"/>
      <c r="H10" s="17"/>
      <c r="J10" s="79"/>
    </row>
    <row r="11" spans="1:10" ht="15.75">
      <c r="A11" s="23"/>
      <c r="B11" s="82" t="s">
        <v>14</v>
      </c>
      <c r="C11" s="24"/>
      <c r="D11" s="24"/>
      <c r="E11" s="25">
        <f>1.29*D3*3</f>
        <v>18288.072</v>
      </c>
      <c r="F11" s="25"/>
      <c r="G11" s="26"/>
      <c r="H11" s="17">
        <f>E11+F11+G11</f>
        <v>18288.072</v>
      </c>
      <c r="J11" s="79"/>
    </row>
    <row r="12" spans="1:10" ht="30.75" customHeight="1" thickBot="1">
      <c r="A12" s="27"/>
      <c r="B12" s="28" t="s">
        <v>15</v>
      </c>
      <c r="C12" s="7"/>
      <c r="D12" s="12"/>
      <c r="E12" s="13"/>
      <c r="F12" s="22"/>
      <c r="G12" s="22"/>
      <c r="H12" s="17"/>
      <c r="J12" s="79"/>
    </row>
    <row r="13" spans="1:10" s="29" customFormat="1" ht="16.5" customHeight="1" thickBot="1">
      <c r="A13" s="20"/>
      <c r="B13" s="30" t="s">
        <v>16</v>
      </c>
      <c r="C13" s="31"/>
      <c r="D13" s="32"/>
      <c r="E13" s="33"/>
      <c r="F13" s="34"/>
      <c r="G13" s="35"/>
      <c r="H13" s="17"/>
      <c r="J13" s="79"/>
    </row>
    <row r="14" spans="1:10" ht="16.5" thickBot="1">
      <c r="A14" s="10"/>
      <c r="B14" s="36" t="s">
        <v>17</v>
      </c>
      <c r="C14" s="37"/>
      <c r="D14" s="7"/>
      <c r="E14" s="38">
        <f>0.11*D3*3</f>
        <v>1559.4480000000001</v>
      </c>
      <c r="F14" s="38"/>
      <c r="G14" s="22">
        <f>180+180</f>
        <v>360</v>
      </c>
      <c r="H14" s="17">
        <f>E14+F14+G14</f>
        <v>1919.4480000000001</v>
      </c>
      <c r="J14" s="79"/>
    </row>
    <row r="15" spans="1:10" ht="29.25" thickBot="1">
      <c r="A15" s="10"/>
      <c r="B15" s="40" t="s">
        <v>18</v>
      </c>
      <c r="C15" s="37"/>
      <c r="D15" s="7"/>
      <c r="E15" s="16"/>
      <c r="F15" s="38"/>
      <c r="G15" s="22"/>
      <c r="H15" s="17"/>
      <c r="J15" s="79"/>
    </row>
    <row r="16" spans="1:10" ht="29.25" thickBot="1">
      <c r="A16" s="10"/>
      <c r="B16" s="41" t="s">
        <v>19</v>
      </c>
      <c r="C16" s="37"/>
      <c r="D16" s="7"/>
      <c r="E16" s="16"/>
      <c r="F16" s="38"/>
      <c r="G16" s="22"/>
      <c r="H16" s="17"/>
      <c r="J16" s="79"/>
    </row>
    <row r="17" spans="1:10" ht="16.5" thickBot="1">
      <c r="A17" s="10"/>
      <c r="B17" s="42" t="s">
        <v>20</v>
      </c>
      <c r="C17" s="37" t="s">
        <v>6</v>
      </c>
      <c r="D17" s="7">
        <v>709.8</v>
      </c>
      <c r="E17" s="16">
        <f>1.8*D3*3</f>
        <v>25518.240000000005</v>
      </c>
      <c r="F17" s="38"/>
      <c r="G17" s="22"/>
      <c r="H17" s="17">
        <f>E17+F17+G17</f>
        <v>25518.240000000005</v>
      </c>
      <c r="J17" s="79"/>
    </row>
    <row r="18" spans="1:10" ht="16.5" thickBot="1">
      <c r="A18" s="10"/>
      <c r="B18" s="36" t="s">
        <v>21</v>
      </c>
      <c r="C18" s="37" t="s">
        <v>6</v>
      </c>
      <c r="D18" s="7">
        <v>709.8</v>
      </c>
      <c r="E18" s="16">
        <f>0.36*D3*3</f>
        <v>5103.6480000000001</v>
      </c>
      <c r="F18" s="38"/>
      <c r="G18" s="22"/>
      <c r="H18" s="17">
        <f>E18+F18+G18</f>
        <v>5103.6480000000001</v>
      </c>
      <c r="J18" s="79"/>
    </row>
    <row r="19" spans="1:10" ht="16.5" thickBot="1">
      <c r="A19" s="10"/>
      <c r="B19" s="39" t="s">
        <v>22</v>
      </c>
      <c r="C19" s="37" t="s">
        <v>6</v>
      </c>
      <c r="D19" s="7">
        <v>1125.0999999999999</v>
      </c>
      <c r="E19" s="38">
        <f>0.04*D3*3</f>
        <v>567.07200000000012</v>
      </c>
      <c r="F19" s="38"/>
      <c r="G19" s="22"/>
      <c r="H19" s="17">
        <f>E19+F19+G19</f>
        <v>567.07200000000012</v>
      </c>
      <c r="J19" s="79"/>
    </row>
    <row r="20" spans="1:10" ht="16.5" thickBot="1">
      <c r="A20" s="10"/>
      <c r="B20" s="43" t="s">
        <v>23</v>
      </c>
      <c r="C20" s="37" t="s">
        <v>6</v>
      </c>
      <c r="D20" s="7">
        <v>1182.5999999999999</v>
      </c>
      <c r="E20" s="38">
        <f>0.09*D3*3</f>
        <v>1275.912</v>
      </c>
      <c r="F20" s="38"/>
      <c r="G20" s="22"/>
      <c r="H20" s="17">
        <f>E20+F20+G20</f>
        <v>1275.912</v>
      </c>
      <c r="J20" s="79"/>
    </row>
    <row r="21" spans="1:10" ht="28.5" customHeight="1" thickBot="1">
      <c r="A21" s="27"/>
      <c r="B21" s="44" t="s">
        <v>24</v>
      </c>
      <c r="C21" s="37"/>
      <c r="D21" s="7"/>
      <c r="E21" s="38"/>
      <c r="F21" s="38"/>
      <c r="G21" s="22"/>
      <c r="H21" s="17"/>
      <c r="J21" s="79"/>
    </row>
    <row r="22" spans="1:10" ht="15.75">
      <c r="A22" s="10"/>
      <c r="B22" s="45" t="s">
        <v>25</v>
      </c>
      <c r="C22" s="111" t="s">
        <v>6</v>
      </c>
      <c r="D22" s="119">
        <v>2762</v>
      </c>
      <c r="E22" s="46"/>
      <c r="F22" s="46"/>
      <c r="G22" s="47"/>
      <c r="H22" s="117">
        <f>E23+F23+G23</f>
        <v>13606.748000000001</v>
      </c>
      <c r="J22" s="79"/>
    </row>
    <row r="23" spans="1:10" ht="17.25" customHeight="1" thickBot="1">
      <c r="A23" s="10"/>
      <c r="B23" s="48" t="s">
        <v>48</v>
      </c>
      <c r="C23" s="113"/>
      <c r="D23" s="120"/>
      <c r="E23" s="49">
        <f>0.86*D3*3</f>
        <v>12192.048000000001</v>
      </c>
      <c r="F23" s="49"/>
      <c r="G23" s="50">
        <f>51.8+702+610+25+25.9</f>
        <v>1414.7</v>
      </c>
      <c r="H23" s="118"/>
      <c r="J23" s="79"/>
    </row>
    <row r="24" spans="1:10" ht="30.75" thickBot="1">
      <c r="A24" s="10"/>
      <c r="B24" s="36" t="s">
        <v>26</v>
      </c>
      <c r="C24" s="31" t="s">
        <v>6</v>
      </c>
      <c r="D24" s="7">
        <v>71.05</v>
      </c>
      <c r="E24" s="38">
        <f>0.24*D3*3</f>
        <v>3402.4319999999998</v>
      </c>
      <c r="F24" s="38"/>
      <c r="G24" s="22"/>
      <c r="H24" s="88">
        <f>E24+F24+G24</f>
        <v>3402.4319999999998</v>
      </c>
      <c r="J24" s="79"/>
    </row>
    <row r="25" spans="1:10" ht="15.75">
      <c r="A25" s="27"/>
      <c r="B25" s="43" t="s">
        <v>27</v>
      </c>
      <c r="C25" s="111" t="s">
        <v>6</v>
      </c>
      <c r="D25" s="111">
        <v>55.4</v>
      </c>
      <c r="E25" s="46"/>
      <c r="F25" s="46"/>
      <c r="G25" s="47"/>
      <c r="H25" s="117">
        <f>E26+F26+G26</f>
        <v>1134.1440000000002</v>
      </c>
      <c r="J25" s="79"/>
    </row>
    <row r="26" spans="1:10" ht="16.5" thickBot="1">
      <c r="A26" s="52"/>
      <c r="B26" s="48" t="s">
        <v>28</v>
      </c>
      <c r="C26" s="113"/>
      <c r="D26" s="113"/>
      <c r="E26" s="50">
        <f>0.08*D3*3</f>
        <v>1134.1440000000002</v>
      </c>
      <c r="F26" s="50"/>
      <c r="G26" s="50"/>
      <c r="H26" s="118"/>
      <c r="J26" s="79"/>
    </row>
    <row r="27" spans="1:10" ht="16.5" thickBot="1">
      <c r="A27" s="52"/>
      <c r="B27" s="91" t="s">
        <v>53</v>
      </c>
      <c r="C27" s="93" t="s">
        <v>49</v>
      </c>
      <c r="D27" s="87">
        <v>6</v>
      </c>
      <c r="E27" s="49">
        <f>0.02*D3*3</f>
        <v>283.53600000000006</v>
      </c>
      <c r="F27" s="49"/>
      <c r="G27" s="50"/>
      <c r="H27" s="94">
        <f>E27</f>
        <v>283.53600000000006</v>
      </c>
      <c r="J27" s="79"/>
    </row>
    <row r="28" spans="1:10" ht="29.25" thickBot="1">
      <c r="A28" s="52"/>
      <c r="B28" s="44" t="s">
        <v>29</v>
      </c>
      <c r="C28" s="54"/>
      <c r="D28" s="18"/>
      <c r="E28" s="49"/>
      <c r="F28" s="49"/>
      <c r="G28" s="50"/>
      <c r="H28" s="53"/>
      <c r="J28" s="79"/>
    </row>
    <row r="29" spans="1:10" ht="22.5" customHeight="1" thickBot="1">
      <c r="A29" s="20"/>
      <c r="B29" s="55" t="s">
        <v>30</v>
      </c>
      <c r="C29" s="7" t="s">
        <v>6</v>
      </c>
      <c r="D29" s="7">
        <v>2762</v>
      </c>
      <c r="E29" s="22">
        <f>0.86*D3*3</f>
        <v>12192.048000000001</v>
      </c>
      <c r="F29" s="22"/>
      <c r="G29" s="22">
        <f>297.43+2800+702+819+2041+260+220+610+410+228+7020+2100</f>
        <v>17507.43</v>
      </c>
      <c r="H29" s="53">
        <f>E29+F29+G29</f>
        <v>29699.478000000003</v>
      </c>
      <c r="J29" s="79"/>
    </row>
    <row r="30" spans="1:10" ht="30.75" thickBot="1">
      <c r="A30" s="10"/>
      <c r="B30" s="55" t="s">
        <v>31</v>
      </c>
      <c r="C30" s="7" t="s">
        <v>6</v>
      </c>
      <c r="D30" s="7">
        <v>71.05</v>
      </c>
      <c r="E30" s="35">
        <f>0.15*D3*3</f>
        <v>2126.52</v>
      </c>
      <c r="F30" s="35"/>
      <c r="G30" s="22"/>
      <c r="H30" s="56">
        <f>E30+F30+G30</f>
        <v>2126.52</v>
      </c>
      <c r="J30" s="79"/>
    </row>
    <row r="31" spans="1:10" ht="16.5" thickBot="1">
      <c r="A31" s="10"/>
      <c r="B31" s="57" t="s">
        <v>32</v>
      </c>
      <c r="C31" s="58" t="s">
        <v>6</v>
      </c>
      <c r="D31" s="7">
        <v>55.4</v>
      </c>
      <c r="E31" s="35">
        <f>0.01*D3*3</f>
        <v>141.76800000000003</v>
      </c>
      <c r="F31" s="35"/>
      <c r="G31" s="47"/>
      <c r="H31" s="53">
        <f>E31+F31+G31</f>
        <v>141.76800000000003</v>
      </c>
      <c r="J31" s="79"/>
    </row>
    <row r="32" spans="1:10" ht="16.5" thickBot="1">
      <c r="A32" s="10"/>
      <c r="B32" s="15" t="s">
        <v>33</v>
      </c>
      <c r="C32" s="7" t="s">
        <v>6</v>
      </c>
      <c r="D32" s="18">
        <v>1604.5</v>
      </c>
      <c r="E32" s="22">
        <f>1.43*3*D3</f>
        <v>20272.824000000001</v>
      </c>
      <c r="F32" s="22"/>
      <c r="G32" s="47"/>
      <c r="H32" s="53">
        <f>E32+F32+G32</f>
        <v>20272.824000000001</v>
      </c>
      <c r="J32" s="79"/>
    </row>
    <row r="33" spans="1:10" ht="16.5" thickBot="1">
      <c r="A33" s="10"/>
      <c r="B33" s="91" t="s">
        <v>50</v>
      </c>
      <c r="C33" s="89" t="s">
        <v>49</v>
      </c>
      <c r="D33" s="90">
        <v>6</v>
      </c>
      <c r="E33" s="22">
        <f>0.04*D3*3</f>
        <v>567.07200000000012</v>
      </c>
      <c r="F33" s="47"/>
      <c r="G33" s="47"/>
      <c r="H33" s="51">
        <f>E33</f>
        <v>567.07200000000012</v>
      </c>
      <c r="J33" s="79"/>
    </row>
    <row r="34" spans="1:10" ht="16.5" thickBot="1">
      <c r="A34" s="23"/>
      <c r="B34" s="59" t="s">
        <v>34</v>
      </c>
      <c r="C34" s="108"/>
      <c r="D34" s="111"/>
      <c r="E34" s="114">
        <f>4.42*D3*3</f>
        <v>62661.456000000006</v>
      </c>
      <c r="F34" s="102"/>
      <c r="G34" s="102"/>
      <c r="H34" s="105">
        <f>E34</f>
        <v>62661.456000000006</v>
      </c>
      <c r="J34" s="79"/>
    </row>
    <row r="35" spans="1:10" ht="15.75">
      <c r="A35" s="27"/>
      <c r="B35" s="60" t="s">
        <v>35</v>
      </c>
      <c r="C35" s="109"/>
      <c r="D35" s="112"/>
      <c r="E35" s="115"/>
      <c r="F35" s="103"/>
      <c r="G35" s="103"/>
      <c r="H35" s="106"/>
      <c r="J35" s="79"/>
    </row>
    <row r="36" spans="1:10" ht="16.5" thickBot="1">
      <c r="A36" s="10"/>
      <c r="B36" s="61" t="s">
        <v>36</v>
      </c>
      <c r="C36" s="110"/>
      <c r="D36" s="113"/>
      <c r="E36" s="116"/>
      <c r="F36" s="104"/>
      <c r="G36" s="104"/>
      <c r="H36" s="107"/>
      <c r="J36" s="79"/>
    </row>
    <row r="37" spans="1:10" ht="30.75" thickBot="1">
      <c r="A37" s="23"/>
      <c r="B37" s="55" t="s">
        <v>37</v>
      </c>
      <c r="C37" s="7"/>
      <c r="D37" s="7"/>
      <c r="E37" s="62">
        <f>0.01*D3*3</f>
        <v>141.76800000000003</v>
      </c>
      <c r="F37" s="63"/>
      <c r="G37" s="22"/>
      <c r="H37" s="53">
        <f>E37+F37+G37</f>
        <v>141.76800000000003</v>
      </c>
      <c r="J37" s="79"/>
    </row>
    <row r="38" spans="1:10" ht="45" customHeight="1" thickBot="1">
      <c r="A38" s="20"/>
      <c r="B38" s="64" t="s">
        <v>38</v>
      </c>
      <c r="C38" s="7"/>
      <c r="D38" s="7"/>
      <c r="E38" s="22"/>
      <c r="F38" s="22"/>
      <c r="G38" s="22"/>
      <c r="H38" s="53"/>
      <c r="J38" s="79"/>
    </row>
    <row r="39" spans="1:10" ht="16.5" thickBot="1">
      <c r="A39" s="20"/>
      <c r="B39" s="65" t="s">
        <v>39</v>
      </c>
      <c r="C39" s="7"/>
      <c r="D39" s="7"/>
      <c r="E39" s="22">
        <f>0.96*D3*3</f>
        <v>13609.727999999999</v>
      </c>
      <c r="F39" s="22"/>
      <c r="G39" s="22"/>
      <c r="H39" s="53">
        <f>E39+F39+G39</f>
        <v>13609.727999999999</v>
      </c>
      <c r="J39" s="79"/>
    </row>
    <row r="40" spans="1:10" ht="16.5" thickBot="1">
      <c r="A40" s="20"/>
      <c r="B40" s="65" t="s">
        <v>51</v>
      </c>
      <c r="C40" s="7"/>
      <c r="D40" s="7"/>
      <c r="E40" s="22">
        <f>0.36*D3*3</f>
        <v>5103.6480000000001</v>
      </c>
      <c r="F40" s="22"/>
      <c r="G40" s="22"/>
      <c r="H40" s="53">
        <f>E40</f>
        <v>5103.6480000000001</v>
      </c>
      <c r="J40" s="79"/>
    </row>
    <row r="41" spans="1:10" ht="15.75" thickBot="1">
      <c r="A41" s="66"/>
      <c r="B41" s="65" t="s">
        <v>40</v>
      </c>
      <c r="C41" s="7"/>
      <c r="D41" s="7"/>
      <c r="E41" s="25">
        <f>4.5*D3*3</f>
        <v>63795.600000000006</v>
      </c>
      <c r="F41" s="25"/>
      <c r="G41" s="22"/>
      <c r="H41" s="53">
        <f>E41+F41+G41</f>
        <v>63795.600000000006</v>
      </c>
      <c r="J41" s="78"/>
    </row>
    <row r="42" spans="1:10" ht="16.5" customHeight="1">
      <c r="A42" s="66"/>
      <c r="B42" s="96" t="s">
        <v>54</v>
      </c>
      <c r="C42" s="7"/>
      <c r="D42" s="7"/>
      <c r="E42" s="25"/>
      <c r="F42" s="25"/>
      <c r="G42" s="22"/>
      <c r="H42" s="53"/>
      <c r="J42" s="78"/>
    </row>
    <row r="43" spans="1:10">
      <c r="A43" s="66"/>
      <c r="B43" s="97" t="s">
        <v>55</v>
      </c>
      <c r="C43" s="98" t="s">
        <v>49</v>
      </c>
      <c r="D43" s="98">
        <v>2</v>
      </c>
      <c r="E43" s="99"/>
      <c r="F43" s="99">
        <v>441.65</v>
      </c>
      <c r="G43" s="99">
        <f>3000+120+440</f>
        <v>3560</v>
      </c>
      <c r="H43" s="100">
        <f>F43+G43</f>
        <v>4001.65</v>
      </c>
      <c r="J43" s="78"/>
    </row>
    <row r="44" spans="1:10" ht="24.75" customHeight="1">
      <c r="A44" s="23"/>
      <c r="B44" s="67" t="s">
        <v>41</v>
      </c>
      <c r="C44" s="7"/>
      <c r="D44" s="7"/>
      <c r="E44" s="85">
        <f>SUM(E7:E41)</f>
        <v>294735.67200000002</v>
      </c>
      <c r="F44" s="63">
        <f>SUM(F43)</f>
        <v>441.65</v>
      </c>
      <c r="G44" s="63">
        <f>SUM(G7:G43)</f>
        <v>23517.13</v>
      </c>
      <c r="H44" s="63">
        <f>SUM(H7:H43)</f>
        <v>318694.45200000005</v>
      </c>
      <c r="I44" s="69"/>
      <c r="J44" s="69"/>
    </row>
    <row r="45" spans="1:10" ht="27" customHeight="1">
      <c r="A45" s="23"/>
      <c r="B45" s="70" t="s">
        <v>42</v>
      </c>
      <c r="C45" s="7"/>
      <c r="D45" s="7"/>
      <c r="E45" s="68"/>
      <c r="F45" s="63"/>
      <c r="G45" s="63"/>
      <c r="H45" s="71">
        <f>H44-E44</f>
        <v>23958.780000000028</v>
      </c>
      <c r="J45" s="69"/>
    </row>
    <row r="46" spans="1:10" ht="17.25" customHeight="1">
      <c r="A46" s="23"/>
      <c r="B46" s="24" t="s">
        <v>43</v>
      </c>
      <c r="C46" s="7"/>
      <c r="D46" s="7"/>
      <c r="E46" s="8"/>
      <c r="F46" s="22"/>
      <c r="G46" s="22"/>
      <c r="H46" s="76">
        <v>51838.7</v>
      </c>
      <c r="J46" s="69"/>
    </row>
    <row r="47" spans="1:10" ht="15" customHeight="1">
      <c r="B47" s="95"/>
      <c r="E47" s="73"/>
      <c r="J47" s="78"/>
    </row>
    <row r="48" spans="1:10">
      <c r="B48" s="95" t="s">
        <v>46</v>
      </c>
      <c r="E48" s="73"/>
      <c r="F48" s="69"/>
      <c r="H48" s="72"/>
      <c r="J48" s="78"/>
    </row>
    <row r="49" spans="6:10">
      <c r="F49" s="73"/>
      <c r="H49" s="72"/>
      <c r="J49" s="78"/>
    </row>
    <row r="50" spans="6:10" ht="15" customHeight="1">
      <c r="J50" s="78"/>
    </row>
  </sheetData>
  <mergeCells count="13">
    <mergeCell ref="B1:G1"/>
    <mergeCell ref="G34:G36"/>
    <mergeCell ref="H34:H36"/>
    <mergeCell ref="C34:C36"/>
    <mergeCell ref="D34:D36"/>
    <mergeCell ref="F34:F36"/>
    <mergeCell ref="E34:E36"/>
    <mergeCell ref="C25:C26"/>
    <mergeCell ref="D25:D26"/>
    <mergeCell ref="H25:H26"/>
    <mergeCell ref="C22:C23"/>
    <mergeCell ref="H22:H23"/>
    <mergeCell ref="D22:D23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2020-04-22T03:23:18Z</dcterms:modified>
</cp:coreProperties>
</file>