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43" i="1"/>
  <c r="E42"/>
  <c r="E40"/>
  <c r="E39"/>
  <c r="E38"/>
  <c r="E36"/>
  <c r="E33"/>
  <c r="E31"/>
  <c r="E30"/>
  <c r="E29"/>
  <c r="E27"/>
  <c r="E25"/>
  <c r="E24"/>
  <c r="E21"/>
  <c r="E20"/>
  <c r="E19"/>
  <c r="E18"/>
  <c r="E15"/>
  <c r="E12"/>
  <c r="E10"/>
  <c r="E9"/>
  <c r="E8"/>
  <c r="E4"/>
  <c r="G45"/>
  <c r="G8"/>
  <c r="G24"/>
  <c r="G19"/>
  <c r="G15"/>
  <c r="G29"/>
  <c r="H30" l="1"/>
  <c r="H43"/>
  <c r="H42"/>
  <c r="H40"/>
  <c r="H39"/>
  <c r="H38"/>
  <c r="H36"/>
  <c r="H33"/>
  <c r="H25"/>
  <c r="H32"/>
  <c r="H27"/>
  <c r="H23"/>
  <c r="H21"/>
  <c r="H20"/>
  <c r="H19"/>
  <c r="H18"/>
  <c r="H15"/>
  <c r="H12"/>
  <c r="H10"/>
  <c r="H9"/>
  <c r="H8"/>
  <c r="H29" l="1"/>
  <c r="E45"/>
  <c r="H31"/>
  <c r="H45" l="1"/>
  <c r="H46" s="1"/>
</calcChain>
</file>

<file path=xl/sharedStrings.xml><?xml version="1.0" encoding="utf-8"?>
<sst xmlns="http://schemas.openxmlformats.org/spreadsheetml/2006/main" count="58" uniqueCount="58">
  <si>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</si>
  <si>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</si>
  <si>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</si>
  <si>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</si>
  <si>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</si>
  <si>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</si>
  <si>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</si>
  <si>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</si>
  <si>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</si>
  <si>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</si>
  <si>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</si>
  <si>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</si>
  <si>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</si>
  <si>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</si>
  <si>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</si>
  <si>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</si>
  <si>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</si>
  <si>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</si>
  <si>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</si>
  <si>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</si>
  <si>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</si>
  <si>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</si>
  <si>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</si>
  <si>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</si>
  <si>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</si>
  <si>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</si>
  <si>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</si>
  <si>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</si>
  <si>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</si>
  <si>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</si>
  <si>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</si>
  <si>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</si>
  <si>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</si>
  <si>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</si>
  <si>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</si>
  <si>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</si>
  <si>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</si>
  <si>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</si>
  <si>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</si>
  <si>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</si>
  <si>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</si>
  <si>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</si>
  <si>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</si>
  <si>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</si>
  <si>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        6. Дополнительные работы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</si>
  <si>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</si>
  <si>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</si>
  <si>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</si>
  <si>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3.5. Очистка от мусора урн (4 шт.)</t>
  </si>
  <si>
    <t>Итого стоимость работ, руб.</t>
  </si>
  <si>
    <t>Стоимость выполненных доп.работ (за отчетный период), руб.</t>
  </si>
  <si>
    <t>Стоимость  за 1 кв.м общей площади руб. 22,51</t>
  </si>
  <si>
    <t>6.1. Герметизация швов примыкания вентиляционных шахт и кровли</t>
  </si>
  <si>
    <t>6.2. Переустройство контейнерной площадки</t>
  </si>
  <si>
    <t xml:space="preserve">Приложение № 1 к Договору управления от 15.06.2019 </t>
  </si>
  <si>
    <t>Работы, необходимые для надлежащего содержания мкд</t>
  </si>
  <si>
    <t xml:space="preserve">Составила:инженер  ООО"Континент":Каминская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</si>
  <si>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4 по ул.Тихоокеанская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01.08.2019 по 31.12.2019 г. (5 месяцев)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</si>
</sst>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15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2" fontId="2" fillId="0" borderId="16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8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 wrapText="1"/>
    </xf>
    <xf numFmtId="0" fontId="5" fillId="0" borderId="21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9" fillId="0" borderId="0" xfId="0" applyFont="1"/>
    <xf numFmtId="0" fontId="2" fillId="0" borderId="2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4" fillId="0" borderId="24" xfId="0" applyNumberFormat="1" applyFont="1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0" xfId="0" applyFont="1"/>
    <xf numFmtId="0" fontId="1" fillId="0" borderId="22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right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12" fillId="0" borderId="22" xfId="0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6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6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  <xf numFmtId="2" fontId="6" fillId="4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2" fontId="2" fillId="5" borderId="5" xfId="0" applyNumberFormat="1" applyFont="1" applyFill="1" applyBorder="1" applyAlignment="1" applyProtection="1">
      <alignment horizontal="right"/>
    </xf>
    <xf numFmtId="2" fontId="2" fillId="5" borderId="5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38" zoomScale="125" zoomScaleNormal="125" workbookViewId="0">
      <selection activeCell="H50" sqref="H50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" customWidth="1"/>
    <col min="7" max="7" width="9.85546875" customWidth="1"/>
    <col min="8" max="8" width="10.42578125" customWidth="1"/>
    <col min="9" max="10" width="9.7109375" customWidth="1"/>
  </cols>
  <sheetData>
    <row r="1" spans="1:10" ht="15" customHeight="1">
      <c r="B1" s="94" t="s">
        <v>54</v>
      </c>
      <c r="C1" s="94"/>
      <c r="D1" s="94"/>
      <c r="E1" s="94"/>
      <c r="F1" s="94"/>
      <c r="G1" s="94"/>
      <c r="H1" s="94"/>
    </row>
    <row r="2" spans="1:10" ht="62.25" customHeight="1">
      <c r="B2" s="101" t="s">
        <v>57</v>
      </c>
      <c r="C2" s="101"/>
      <c r="D2" s="101"/>
      <c r="E2" s="101"/>
      <c r="F2" s="101"/>
      <c r="G2" s="101"/>
      <c r="H2" s="93"/>
      <c r="I2" s="1"/>
      <c r="J2" s="1"/>
    </row>
    <row r="3" spans="1:10" ht="117.7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82" t="s">
        <v>50</v>
      </c>
      <c r="G3" s="2" t="s">
        <v>5</v>
      </c>
      <c r="H3" s="82" t="s">
        <v>49</v>
      </c>
    </row>
    <row r="4" spans="1:10" ht="24" customHeight="1">
      <c r="A4" s="2"/>
      <c r="B4" s="84" t="s">
        <v>51</v>
      </c>
      <c r="C4" s="81" t="s">
        <v>6</v>
      </c>
      <c r="D4" s="85">
        <v>3252.1</v>
      </c>
      <c r="E4" s="4">
        <f>D4*5*22.51</f>
        <v>366023.85500000004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 ht="15.75" thickBot="1">
      <c r="A7" s="11"/>
      <c r="B7" s="12" t="s">
        <v>10</v>
      </c>
      <c r="C7" s="13"/>
      <c r="D7" s="13"/>
      <c r="E7" s="14"/>
      <c r="F7" s="14"/>
      <c r="G7" s="14"/>
      <c r="H7" s="15"/>
      <c r="J7" s="87"/>
    </row>
    <row r="8" spans="1:10" ht="16.5" thickBot="1">
      <c r="A8" s="11"/>
      <c r="B8" s="16" t="s">
        <v>11</v>
      </c>
      <c r="C8" s="8"/>
      <c r="D8" s="8"/>
      <c r="E8" s="17">
        <f>2.3*D4*5</f>
        <v>37399.149999999994</v>
      </c>
      <c r="F8" s="17"/>
      <c r="G8" s="9">
        <f>36+36</f>
        <v>72</v>
      </c>
      <c r="H8" s="18">
        <f>E8+F8+G8</f>
        <v>37471.149999999994</v>
      </c>
      <c r="J8" s="88"/>
    </row>
    <row r="9" spans="1:10" ht="16.5" thickBot="1">
      <c r="A9" s="11"/>
      <c r="B9" s="16" t="s">
        <v>12</v>
      </c>
      <c r="C9" s="19"/>
      <c r="D9" s="19"/>
      <c r="E9" s="20">
        <f>0.17*D4*5</f>
        <v>2764.2849999999999</v>
      </c>
      <c r="F9" s="20"/>
      <c r="G9" s="20"/>
      <c r="H9" s="18">
        <f>E9+F9+G9</f>
        <v>2764.2849999999999</v>
      </c>
      <c r="J9" s="88"/>
    </row>
    <row r="10" spans="1:10" ht="18.75" customHeight="1" thickBot="1">
      <c r="A10" s="21"/>
      <c r="B10" s="16" t="s">
        <v>13</v>
      </c>
      <c r="C10" s="8"/>
      <c r="D10" s="8"/>
      <c r="E10" s="9">
        <f>0.93*D4*5</f>
        <v>15122.264999999999</v>
      </c>
      <c r="F10" s="9"/>
      <c r="G10" s="9"/>
      <c r="H10" s="18">
        <f>E10+F10+G10</f>
        <v>15122.264999999999</v>
      </c>
      <c r="J10" s="88"/>
    </row>
    <row r="11" spans="1:10" ht="26.25" customHeight="1">
      <c r="A11" s="22">
        <v>2</v>
      </c>
      <c r="B11" s="23" t="s">
        <v>14</v>
      </c>
      <c r="C11" s="8"/>
      <c r="D11" s="8"/>
      <c r="E11" s="24"/>
      <c r="F11" s="24"/>
      <c r="G11" s="24"/>
      <c r="H11" s="18"/>
      <c r="J11" s="88"/>
    </row>
    <row r="12" spans="1:10" ht="15.75">
      <c r="A12" s="25"/>
      <c r="B12" s="8" t="s">
        <v>15</v>
      </c>
      <c r="C12" s="26"/>
      <c r="D12" s="26"/>
      <c r="E12" s="27">
        <f>0.72*D4*5</f>
        <v>11707.559999999998</v>
      </c>
      <c r="F12" s="27"/>
      <c r="G12" s="28"/>
      <c r="H12" s="18">
        <f>E12+F12+G12</f>
        <v>11707.559999999998</v>
      </c>
      <c r="J12" s="88"/>
    </row>
    <row r="13" spans="1:10" ht="30.75" customHeight="1" thickBot="1">
      <c r="A13" s="29"/>
      <c r="B13" s="30" t="s">
        <v>16</v>
      </c>
      <c r="C13" s="8"/>
      <c r="D13" s="13"/>
      <c r="E13" s="14"/>
      <c r="F13" s="24"/>
      <c r="G13" s="24"/>
      <c r="H13" s="18"/>
      <c r="J13" s="88"/>
    </row>
    <row r="14" spans="1:10" s="31" customFormat="1" ht="16.5" customHeight="1" thickBot="1">
      <c r="A14" s="22"/>
      <c r="B14" s="32" t="s">
        <v>17</v>
      </c>
      <c r="C14" s="33"/>
      <c r="D14" s="34"/>
      <c r="E14" s="35"/>
      <c r="F14" s="36"/>
      <c r="G14" s="37"/>
      <c r="H14" s="18"/>
      <c r="J14" s="88"/>
    </row>
    <row r="15" spans="1:10" ht="16.5" thickBot="1">
      <c r="A15" s="11"/>
      <c r="B15" s="38" t="s">
        <v>18</v>
      </c>
      <c r="C15" s="39"/>
      <c r="D15" s="8"/>
      <c r="E15" s="40">
        <f>0.08*D4*5</f>
        <v>1300.8400000000001</v>
      </c>
      <c r="F15" s="40"/>
      <c r="G15" s="24">
        <f>448+240</f>
        <v>688</v>
      </c>
      <c r="H15" s="18">
        <f>E15+F15+G15</f>
        <v>1988.8400000000001</v>
      </c>
      <c r="J15" s="88"/>
    </row>
    <row r="16" spans="1:10" ht="29.25" thickBot="1">
      <c r="A16" s="11"/>
      <c r="B16" s="42" t="s">
        <v>19</v>
      </c>
      <c r="C16" s="39"/>
      <c r="D16" s="8"/>
      <c r="E16" s="17"/>
      <c r="F16" s="40"/>
      <c r="G16" s="24"/>
      <c r="H16" s="18"/>
      <c r="J16" s="88"/>
    </row>
    <row r="17" spans="1:10" ht="29.25" thickBot="1">
      <c r="A17" s="11"/>
      <c r="B17" s="43" t="s">
        <v>20</v>
      </c>
      <c r="C17" s="39"/>
      <c r="D17" s="8"/>
      <c r="E17" s="17"/>
      <c r="F17" s="40"/>
      <c r="G17" s="24"/>
      <c r="H17" s="18"/>
      <c r="J17" s="88"/>
    </row>
    <row r="18" spans="1:10" ht="16.5" thickBot="1">
      <c r="A18" s="11"/>
      <c r="B18" s="44" t="s">
        <v>21</v>
      </c>
      <c r="C18" s="39"/>
      <c r="D18" s="8"/>
      <c r="E18" s="17">
        <f>2.39*D4*5</f>
        <v>38862.595000000001</v>
      </c>
      <c r="F18" s="40"/>
      <c r="G18" s="24"/>
      <c r="H18" s="18">
        <f>E18+F18+G18</f>
        <v>38862.595000000001</v>
      </c>
      <c r="J18" s="88"/>
    </row>
    <row r="19" spans="1:10" ht="16.5" thickBot="1">
      <c r="A19" s="11"/>
      <c r="B19" s="38" t="s">
        <v>22</v>
      </c>
      <c r="C19" s="39"/>
      <c r="D19" s="8"/>
      <c r="E19" s="17">
        <f>0.3*D4*5</f>
        <v>4878.1499999999996</v>
      </c>
      <c r="F19" s="40"/>
      <c r="G19" s="24">
        <f>32.5</f>
        <v>32.5</v>
      </c>
      <c r="H19" s="18">
        <f>E19+F19+G19</f>
        <v>4910.6499999999996</v>
      </c>
      <c r="J19" s="88"/>
    </row>
    <row r="20" spans="1:10" ht="16.5" thickBot="1">
      <c r="A20" s="11"/>
      <c r="B20" s="41" t="s">
        <v>23</v>
      </c>
      <c r="C20" s="39"/>
      <c r="D20" s="8"/>
      <c r="E20" s="40">
        <f>0.03*D4*5</f>
        <v>487.81499999999994</v>
      </c>
      <c r="F20" s="40"/>
      <c r="G20" s="24"/>
      <c r="H20" s="18">
        <f>E20+F20+G20</f>
        <v>487.81499999999994</v>
      </c>
      <c r="J20" s="88"/>
    </row>
    <row r="21" spans="1:10" ht="16.5" thickBot="1">
      <c r="A21" s="11"/>
      <c r="B21" s="45" t="s">
        <v>24</v>
      </c>
      <c r="C21" s="39"/>
      <c r="D21" s="8"/>
      <c r="E21" s="40">
        <f>0.09*D4*5</f>
        <v>1463.4449999999997</v>
      </c>
      <c r="F21" s="40"/>
      <c r="G21" s="24"/>
      <c r="H21" s="18">
        <f>E21+F21+G21</f>
        <v>1463.4449999999997</v>
      </c>
      <c r="J21" s="88"/>
    </row>
    <row r="22" spans="1:10" ht="28.5" customHeight="1" thickBot="1">
      <c r="A22" s="29"/>
      <c r="B22" s="46" t="s">
        <v>25</v>
      </c>
      <c r="C22" s="39"/>
      <c r="D22" s="8"/>
      <c r="E22" s="40"/>
      <c r="F22" s="40"/>
      <c r="G22" s="24"/>
      <c r="H22" s="18"/>
      <c r="J22" s="88"/>
    </row>
    <row r="23" spans="1:10">
      <c r="A23" s="11"/>
      <c r="B23" s="47" t="s">
        <v>26</v>
      </c>
      <c r="C23" s="95"/>
      <c r="D23" s="99"/>
      <c r="E23" s="48"/>
      <c r="F23" s="48"/>
      <c r="G23" s="49"/>
      <c r="H23" s="97">
        <f>E24+F24+G24</f>
        <v>24395.35</v>
      </c>
      <c r="J23" s="89"/>
    </row>
    <row r="24" spans="1:10" ht="17.25" customHeight="1" thickBot="1">
      <c r="A24" s="11"/>
      <c r="B24" s="50" t="s">
        <v>27</v>
      </c>
      <c r="C24" s="96"/>
      <c r="D24" s="100"/>
      <c r="E24" s="51">
        <f>1.4*D4*5</f>
        <v>22764.699999999997</v>
      </c>
      <c r="F24" s="51"/>
      <c r="G24" s="52">
        <f>116+294.06+167.85+665.14+25+362.6</f>
        <v>1630.65</v>
      </c>
      <c r="H24" s="98"/>
      <c r="J24" s="88"/>
    </row>
    <row r="25" spans="1:10" ht="30.75" thickBot="1">
      <c r="A25" s="11"/>
      <c r="B25" s="38" t="s">
        <v>28</v>
      </c>
      <c r="C25" s="39"/>
      <c r="D25" s="8"/>
      <c r="E25" s="40">
        <f>0.28*D4*5</f>
        <v>4552.9400000000005</v>
      </c>
      <c r="F25" s="40"/>
      <c r="G25" s="24"/>
      <c r="H25" s="18">
        <f>E25+F25+G25</f>
        <v>4552.9400000000005</v>
      </c>
      <c r="J25" s="88"/>
    </row>
    <row r="26" spans="1:10" ht="15.75">
      <c r="A26" s="29"/>
      <c r="B26" s="45" t="s">
        <v>29</v>
      </c>
      <c r="C26" s="13"/>
      <c r="D26" s="53"/>
      <c r="E26" s="48"/>
      <c r="F26" s="48"/>
      <c r="G26" s="49"/>
      <c r="H26" s="54"/>
      <c r="J26" s="88"/>
    </row>
    <row r="27" spans="1:10" ht="16.5" thickBot="1">
      <c r="A27" s="55"/>
      <c r="B27" s="50" t="s">
        <v>30</v>
      </c>
      <c r="C27" s="19"/>
      <c r="D27" s="56"/>
      <c r="E27" s="52">
        <f>0.02*D4*5</f>
        <v>325.21000000000004</v>
      </c>
      <c r="F27" s="52"/>
      <c r="G27" s="52"/>
      <c r="H27" s="57">
        <f>E27+F27+G27</f>
        <v>325.21000000000004</v>
      </c>
      <c r="J27" s="88"/>
    </row>
    <row r="28" spans="1:10" ht="29.25" thickBot="1">
      <c r="A28" s="55"/>
      <c r="B28" s="46" t="s">
        <v>31</v>
      </c>
      <c r="C28" s="58"/>
      <c r="D28" s="19"/>
      <c r="E28" s="51"/>
      <c r="F28" s="51"/>
      <c r="G28" s="52"/>
      <c r="H28" s="57"/>
      <c r="J28" s="88"/>
    </row>
    <row r="29" spans="1:10" ht="16.5" thickBot="1">
      <c r="A29" s="22"/>
      <c r="B29" s="59" t="s">
        <v>32</v>
      </c>
      <c r="C29" s="8"/>
      <c r="D29" s="8"/>
      <c r="E29" s="24">
        <f>1.17*D4*5</f>
        <v>19024.785</v>
      </c>
      <c r="F29" s="24"/>
      <c r="G29" s="24">
        <f>60+33+95</f>
        <v>188</v>
      </c>
      <c r="H29" s="57">
        <f>E29+F29+G29</f>
        <v>19212.785</v>
      </c>
      <c r="J29" s="88"/>
    </row>
    <row r="30" spans="1:10" ht="30.75" thickBot="1">
      <c r="A30" s="11"/>
      <c r="B30" s="59" t="s">
        <v>33</v>
      </c>
      <c r="C30" s="8"/>
      <c r="D30" s="8"/>
      <c r="E30" s="37">
        <f>0.12*D4*5</f>
        <v>1951.2599999999998</v>
      </c>
      <c r="F30" s="37"/>
      <c r="G30" s="24"/>
      <c r="H30" s="60">
        <f>E30+F30+G30</f>
        <v>1951.2599999999998</v>
      </c>
      <c r="J30" s="88"/>
    </row>
    <row r="31" spans="1:10" ht="16.5" thickBot="1">
      <c r="A31" s="11"/>
      <c r="B31" s="61" t="s">
        <v>34</v>
      </c>
      <c r="C31" s="62"/>
      <c r="D31" s="8"/>
      <c r="E31" s="37">
        <f>0.01*D4*5</f>
        <v>162.60500000000002</v>
      </c>
      <c r="F31" s="37"/>
      <c r="G31" s="49"/>
      <c r="H31" s="57">
        <f>E31+F31+G31</f>
        <v>162.60500000000002</v>
      </c>
      <c r="J31" s="88"/>
    </row>
    <row r="32" spans="1:10" ht="16.5" thickBot="1">
      <c r="A32" s="11"/>
      <c r="B32" s="78" t="s">
        <v>48</v>
      </c>
      <c r="C32" s="79"/>
      <c r="D32" s="13"/>
      <c r="E32" s="49"/>
      <c r="F32" s="49"/>
      <c r="G32" s="49"/>
      <c r="H32" s="54">
        <f>E32</f>
        <v>0</v>
      </c>
      <c r="J32" s="88"/>
    </row>
    <row r="33" spans="1:11" ht="16.5" thickBot="1">
      <c r="A33" s="25"/>
      <c r="B33" s="63" t="s">
        <v>35</v>
      </c>
      <c r="C33" s="108"/>
      <c r="D33" s="95"/>
      <c r="E33" s="112">
        <f>4.42*D4*5</f>
        <v>71871.41</v>
      </c>
      <c r="F33" s="102"/>
      <c r="G33" s="102"/>
      <c r="H33" s="105">
        <f>E33</f>
        <v>71871.41</v>
      </c>
      <c r="J33" s="88"/>
    </row>
    <row r="34" spans="1:11" ht="15.75">
      <c r="A34" s="29"/>
      <c r="B34" s="64" t="s">
        <v>36</v>
      </c>
      <c r="C34" s="109"/>
      <c r="D34" s="111"/>
      <c r="E34" s="113"/>
      <c r="F34" s="103"/>
      <c r="G34" s="103"/>
      <c r="H34" s="106"/>
      <c r="J34" s="88"/>
    </row>
    <row r="35" spans="1:11" ht="16.5" thickBot="1">
      <c r="A35" s="11"/>
      <c r="B35" s="65" t="s">
        <v>37</v>
      </c>
      <c r="C35" s="110"/>
      <c r="D35" s="96"/>
      <c r="E35" s="114"/>
      <c r="F35" s="104"/>
      <c r="G35" s="104"/>
      <c r="H35" s="107"/>
      <c r="J35" s="88"/>
    </row>
    <row r="36" spans="1:11" ht="30.75" thickBot="1">
      <c r="A36" s="25"/>
      <c r="B36" s="59" t="s">
        <v>38</v>
      </c>
      <c r="C36" s="8"/>
      <c r="D36" s="8"/>
      <c r="E36" s="66">
        <f>0.01*D4*5</f>
        <v>162.60500000000002</v>
      </c>
      <c r="F36" s="67"/>
      <c r="G36" s="24"/>
      <c r="H36" s="57">
        <f>E36+F36+G36</f>
        <v>162.60500000000002</v>
      </c>
      <c r="J36" s="88"/>
    </row>
    <row r="37" spans="1:11" ht="45" customHeight="1" thickBot="1">
      <c r="A37" s="22"/>
      <c r="B37" s="68" t="s">
        <v>39</v>
      </c>
      <c r="C37" s="8"/>
      <c r="D37" s="8"/>
      <c r="E37" s="24"/>
      <c r="F37" s="24"/>
      <c r="G37" s="24"/>
      <c r="H37" s="57"/>
      <c r="J37" s="87"/>
    </row>
    <row r="38" spans="1:11" ht="15.75" thickBot="1">
      <c r="A38" s="22"/>
      <c r="B38" s="69" t="s">
        <v>40</v>
      </c>
      <c r="C38" s="8"/>
      <c r="D38" s="8"/>
      <c r="E38" s="24">
        <f>1.5*D4*5</f>
        <v>24390.75</v>
      </c>
      <c r="F38" s="24"/>
      <c r="G38" s="24"/>
      <c r="H38" s="57">
        <f>E38+F38+G38</f>
        <v>24390.75</v>
      </c>
      <c r="J38" s="87"/>
    </row>
    <row r="39" spans="1:11" ht="15.75" thickBot="1">
      <c r="A39" s="70"/>
      <c r="B39" s="69" t="s">
        <v>41</v>
      </c>
      <c r="C39" s="8"/>
      <c r="D39" s="8"/>
      <c r="E39" s="66">
        <f>0.4*D4*5</f>
        <v>6504.2000000000007</v>
      </c>
      <c r="F39" s="67"/>
      <c r="G39" s="24"/>
      <c r="H39" s="57">
        <f>E39+F39+G39</f>
        <v>6504.2000000000007</v>
      </c>
      <c r="J39" s="87"/>
      <c r="K39" t="s">
        <v>42</v>
      </c>
    </row>
    <row r="40" spans="1:11" ht="15.75" thickBot="1">
      <c r="A40" s="70"/>
      <c r="B40" s="69" t="s">
        <v>43</v>
      </c>
      <c r="C40" s="8"/>
      <c r="D40" s="8"/>
      <c r="E40" s="27">
        <f>4.5*D4*5</f>
        <v>73172.25</v>
      </c>
      <c r="F40" s="27"/>
      <c r="G40" s="24"/>
      <c r="H40" s="57">
        <f>E40+F40+G40</f>
        <v>73172.25</v>
      </c>
      <c r="J40" s="87"/>
    </row>
    <row r="41" spans="1:11" ht="15.75" thickBot="1">
      <c r="A41" s="70"/>
      <c r="B41" s="71" t="s">
        <v>44</v>
      </c>
      <c r="C41" s="8"/>
      <c r="D41" s="8"/>
      <c r="E41" s="27"/>
      <c r="F41" s="27"/>
      <c r="G41" s="24"/>
      <c r="H41" s="57"/>
      <c r="J41" s="87"/>
    </row>
    <row r="42" spans="1:11" ht="18" customHeight="1" thickBot="1">
      <c r="A42" s="70"/>
      <c r="B42" s="86" t="s">
        <v>52</v>
      </c>
      <c r="C42" s="8"/>
      <c r="D42" s="8"/>
      <c r="E42" s="115">
        <f>0.38*D4*5</f>
        <v>6178.99</v>
      </c>
      <c r="F42" s="115"/>
      <c r="G42" s="116"/>
      <c r="H42" s="117">
        <f>E42</f>
        <v>6178.99</v>
      </c>
      <c r="J42" s="87"/>
    </row>
    <row r="43" spans="1:11">
      <c r="A43" s="70"/>
      <c r="B43" s="90" t="s">
        <v>53</v>
      </c>
      <c r="C43" s="8"/>
      <c r="D43" s="8"/>
      <c r="E43" s="115">
        <f>1.29*D4*5</f>
        <v>20976.044999999998</v>
      </c>
      <c r="F43" s="115"/>
      <c r="G43" s="116"/>
      <c r="H43" s="118">
        <f>E43</f>
        <v>20976.044999999998</v>
      </c>
      <c r="J43" s="87"/>
    </row>
    <row r="44" spans="1:11">
      <c r="A44" s="70"/>
      <c r="B44" s="91" t="s">
        <v>55</v>
      </c>
      <c r="C44" s="8"/>
      <c r="D44" s="8"/>
      <c r="E44" s="115"/>
      <c r="F44" s="115"/>
      <c r="G44" s="116"/>
      <c r="H44" s="118"/>
      <c r="J44" s="87"/>
    </row>
    <row r="45" spans="1:11" ht="24.75" customHeight="1">
      <c r="A45" s="25"/>
      <c r="B45" s="72" t="s">
        <v>45</v>
      </c>
      <c r="C45" s="8"/>
      <c r="D45" s="8"/>
      <c r="E45" s="73">
        <f>SUM(E8:E43)</f>
        <v>366023.85499999998</v>
      </c>
      <c r="F45" s="67"/>
      <c r="G45" s="67">
        <f>SUM(G8:G43)</f>
        <v>2611.15</v>
      </c>
      <c r="H45" s="67">
        <f>SUM(H8:H43)</f>
        <v>368635.005</v>
      </c>
      <c r="I45" s="74"/>
      <c r="J45" s="74"/>
    </row>
    <row r="46" spans="1:11" ht="27" customHeight="1">
      <c r="A46" s="25"/>
      <c r="B46" s="75" t="s">
        <v>46</v>
      </c>
      <c r="C46" s="8"/>
      <c r="D46" s="8"/>
      <c r="E46" s="73"/>
      <c r="F46" s="67"/>
      <c r="G46" s="67"/>
      <c r="H46" s="76">
        <f>H45-E45</f>
        <v>2611.1500000000233</v>
      </c>
      <c r="J46" s="74"/>
    </row>
    <row r="47" spans="1:11" ht="17.25" customHeight="1">
      <c r="A47" s="25"/>
      <c r="B47" s="26" t="s">
        <v>47</v>
      </c>
      <c r="C47" s="8"/>
      <c r="D47" s="8"/>
      <c r="E47" s="9"/>
      <c r="F47" s="24"/>
      <c r="G47" s="24"/>
      <c r="H47" s="83">
        <v>30397.29</v>
      </c>
      <c r="J47" s="74"/>
    </row>
    <row r="48" spans="1:11" ht="15" customHeight="1">
      <c r="J48" s="87"/>
    </row>
    <row r="49" spans="2:10">
      <c r="B49" s="92" t="s">
        <v>56</v>
      </c>
      <c r="E49" s="80"/>
      <c r="F49" s="74"/>
      <c r="H49" s="77"/>
      <c r="J49" s="87"/>
    </row>
    <row r="50" spans="2:10">
      <c r="H50" s="77"/>
      <c r="J50" s="87"/>
    </row>
    <row r="51" spans="2:10" ht="15" customHeight="1">
      <c r="J51" s="87"/>
    </row>
  </sheetData>
  <mergeCells count="11">
    <mergeCell ref="G33:G35"/>
    <mergeCell ref="H33:H35"/>
    <mergeCell ref="C33:C35"/>
    <mergeCell ref="D33:D35"/>
    <mergeCell ref="F33:F35"/>
    <mergeCell ref="E33:E35"/>
    <mergeCell ref="B1:H1"/>
    <mergeCell ref="C23:C24"/>
    <mergeCell ref="H23:H24"/>
    <mergeCell ref="D23:D24"/>
    <mergeCell ref="B2:G2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2020-04-22T04:14:30Z</dcterms:modified>
</cp:coreProperties>
</file>