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2220" yWindow="0" windowWidth="24240" windowHeight="13740"/>
  </bookViews>
  <sheets>
    <sheet name="Отчет на сайт" sheetId="2" r:id="rId1"/>
    <sheet name="2019г. для собрания" sheetId="3" r:id="rId2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2"/>
  <c r="E6"/>
  <c r="E38"/>
  <c r="E44"/>
  <c r="E43"/>
  <c r="E42"/>
  <c r="E37"/>
  <c r="E35"/>
  <c r="E34"/>
  <c r="E33"/>
  <c r="E32"/>
  <c r="E30"/>
  <c r="E29"/>
  <c r="E28"/>
  <c r="E26"/>
  <c r="E25"/>
  <c r="E24"/>
  <c r="E23"/>
  <c r="E20"/>
  <c r="E19"/>
  <c r="E18"/>
  <c r="E15"/>
  <c r="E13"/>
  <c r="E12"/>
  <c r="E11"/>
  <c r="F51" i="3" l="1"/>
  <c r="E50"/>
  <c r="H50" s="1"/>
  <c r="E49"/>
  <c r="H49" s="1"/>
  <c r="E48"/>
  <c r="H48" s="1"/>
  <c r="H46"/>
  <c r="E44"/>
  <c r="H44" s="1"/>
  <c r="E43"/>
  <c r="H43" s="1"/>
  <c r="E41"/>
  <c r="H41" s="1"/>
  <c r="G40"/>
  <c r="E40"/>
  <c r="H40" s="1"/>
  <c r="E39"/>
  <c r="H39" s="1"/>
  <c r="G38"/>
  <c r="E38"/>
  <c r="H36"/>
  <c r="E36"/>
  <c r="G35"/>
  <c r="E35"/>
  <c r="G34"/>
  <c r="E34"/>
  <c r="H32"/>
  <c r="E32"/>
  <c r="H31"/>
  <c r="E31"/>
  <c r="G30"/>
  <c r="E30"/>
  <c r="G29"/>
  <c r="E29"/>
  <c r="H26"/>
  <c r="E26"/>
  <c r="H25"/>
  <c r="E25"/>
  <c r="G24"/>
  <c r="E24"/>
  <c r="E21"/>
  <c r="H21" s="1"/>
  <c r="G19"/>
  <c r="E19"/>
  <c r="H19" s="1"/>
  <c r="E18"/>
  <c r="H18" s="1"/>
  <c r="E17"/>
  <c r="H17" s="1"/>
  <c r="E12"/>
  <c r="E9"/>
  <c r="F45" i="2"/>
  <c r="G18"/>
  <c r="G29"/>
  <c r="G32"/>
  <c r="G24"/>
  <c r="G28"/>
  <c r="G23"/>
  <c r="G13"/>
  <c r="G34"/>
  <c r="H40"/>
  <c r="G45" l="1"/>
  <c r="E51" i="3"/>
  <c r="H12"/>
  <c r="G51"/>
  <c r="H24"/>
  <c r="H29"/>
  <c r="H30"/>
  <c r="H34"/>
  <c r="H35"/>
  <c r="H38"/>
  <c r="H38" i="2"/>
  <c r="H37"/>
  <c r="H44"/>
  <c r="H43"/>
  <c r="H42"/>
  <c r="H35"/>
  <c r="H34"/>
  <c r="H33"/>
  <c r="H32"/>
  <c r="H51" i="3" l="1"/>
  <c r="H52" s="1"/>
  <c r="H30" i="2"/>
  <c r="H29"/>
  <c r="H28"/>
  <c r="H26"/>
  <c r="H25"/>
  <c r="H24"/>
  <c r="H23"/>
  <c r="H20"/>
  <c r="H19"/>
  <c r="H18"/>
  <c r="H15"/>
  <c r="H13"/>
  <c r="H11"/>
  <c r="H12"/>
  <c r="H6"/>
  <c r="H45" l="1"/>
  <c r="E45"/>
  <c r="H46" l="1"/>
</calcChain>
</file>

<file path=xl/sharedStrings.xml><?xml version="1.0" encoding="utf-8"?>
<sst xmlns="http://schemas.openxmlformats.org/spreadsheetml/2006/main" count="114" uniqueCount="63">
  <si>
    <t>Расходы на управление</t>
  </si>
  <si>
    <t>Наименование работ</t>
  </si>
  <si>
    <t>ед. изм</t>
  </si>
  <si>
    <t>Объем</t>
  </si>
  <si>
    <t>Итого стоимость работ, руб</t>
  </si>
  <si>
    <t>№ п/п</t>
  </si>
  <si>
    <t>Контроль за техническим состоянием инженерно-технического обеспечения МКД:</t>
  </si>
  <si>
    <t>Стоимость материалов, руб.</t>
  </si>
  <si>
    <t>Годовая плата,               руб.</t>
  </si>
  <si>
    <t>Стоимость выполненных доп.работ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</si>
  <si>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</si>
  <si>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</si>
  <si>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 xml:space="preserve">Стоимость  за 1 кв.м общей площади руб. </t>
  </si>
  <si>
    <t>I.Работы, необходимые для надлежащего содержания несущих и ненесущих конструкций МКД</t>
  </si>
  <si>
    <t>1.Работы, выполняемые в целях надлежащего содержания крыш</t>
  </si>
  <si>
    <t>1.1.Проверка  прочности,   водонепроницаемости,  деформации покрытия,  водоотводящих устройств и оборудования; осмотр потолков верхних этажей домов.</t>
  </si>
  <si>
    <t>II. Работы, необходимые для  надлежащего  содержания оборудования и систем инженерно-технического обеспечения, входящих в состав общего имущества в МКД</t>
  </si>
  <si>
    <t>1. Общие работы, выполняемые для надлежащего содержания систем водоснабжения, отопления и водоотведения.</t>
  </si>
  <si>
    <t>1.1. Проверка исправности и работоспособности:</t>
  </si>
  <si>
    <t>водоснабжения и водоотведения</t>
  </si>
  <si>
    <t>отопления (в отопительный период)</t>
  </si>
  <si>
    <t>1.2.Обслуживание узла учета тепловой энергии</t>
  </si>
  <si>
    <t>2.1 Промывка и регулировка системы отопления</t>
  </si>
  <si>
    <t>2. Работы, выполняемые в целях надлежащего систем теплоснабжения</t>
  </si>
  <si>
    <t>3.Работы, выполняемые в целях надлежащего содержания систем электрооборудования.</t>
  </si>
  <si>
    <t>3.1. Проверка и обеспечения  работоспособности:</t>
  </si>
  <si>
    <t>электрооборудования</t>
  </si>
  <si>
    <t>Лампы</t>
  </si>
  <si>
    <t>3.2. Съем показаний ИПУ и ОДПУ</t>
  </si>
  <si>
    <t>III. Работы и услуги по содержанию  иного общего  имущества 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</si>
  <si>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</si>
  <si>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  - 473,4 кв.м.</t>
  </si>
  <si>
    <t>1.3. Влажная протирка элементов – 787,8 кв.м.</t>
  </si>
  <si>
    <t>1.4. Проведение дератизации и дезинсекции помещений (площ. подвала) – 1030,0 кв.м.</t>
  </si>
  <si>
    <t>2. Работы по содержанию земельного участка, на котором расположен МКД в холодный период года.</t>
  </si>
  <si>
    <t>2.1. Уборка придомовой территории в холодный период года – 2435,1 кв.м.                                                                                                       очистка от снега, льда – 168,3 кв.м.</t>
  </si>
  <si>
    <t>2.2. Уборка контейнерной площадки и прилегающей к ней тер-рии – 43,4  кв.м.</t>
  </si>
  <si>
    <t>2.3. Уборка крыльца, площадки перед входом в подъезд – 22,0 кв.м                                                                                                               подметание                                                                                                                очистка от снега и наледи</t>
  </si>
  <si>
    <t>1.2. Влажная уборка (мытье) лестничных площадок, маршей                                                                                                                                                                                                                                                                                                                                                     – 473,4 кв.м.</t>
  </si>
  <si>
    <t>3. Работы по содержанию земельного участка, на котором расположен МКД в теплый  период года.</t>
  </si>
  <si>
    <t>3.1. Уборка придомовой территории в теплый  период – 2435,1 кв.м.</t>
  </si>
  <si>
    <t>3.2. Уборка контейнерной площадки и прилегающей к ней тер-рии – 43,4 кв.м.</t>
  </si>
  <si>
    <t>3.3. Уборка и выкашивание газонов – 974,8 кв.м.</t>
  </si>
  <si>
    <t>3.4. Уборка крыльца, площадки перед входом в подъезд – 22,0 кв.м</t>
  </si>
  <si>
    <t>4. Работы по обеспечению вывоза бытовых отходов.</t>
  </si>
  <si>
    <t>4.1. Вывоз бытовых отходов  в т.ч. крупногабаритный</t>
  </si>
  <si>
    <t>4.2. Организация мест накопления бытовых отходов (окраска контейнеров - доля на дом) - 1 шт.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</si>
  <si>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</si>
  <si>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 - диспетчерская служба.</t>
  </si>
  <si>
    <t>5.2. Устранения аварий по заявкам населения</t>
  </si>
  <si>
    <t>Работы по содержанию помещений и территорий</t>
  </si>
  <si>
    <t>4.3 Устройство ограждения контейнерной площадки                                                                                                      (Акт от 05.07.2019 г.)</t>
  </si>
  <si>
    <t>Долг на 31/03/2020 г.</t>
  </si>
  <si>
    <t>Утверждаю:</t>
  </si>
  <si>
    <t>Директор ООО"Континент"</t>
  </si>
  <si>
    <t>_________________Чумилин А.А.</t>
  </si>
  <si>
    <t>ОТЧЕТ</t>
  </si>
  <si>
    <t>Стоимость выполненных доп.работ, руб.</t>
  </si>
  <si>
    <t>управляющей компании ООО"Континент" о выполнении договора управления по содержанию и текущему ремонту жилого дома № 15 по ул.Шишкина за период правления с 01.01.2019 по 31.12.2019 г.</t>
  </si>
  <si>
    <t>Составила:инженер ООО "Континент" :Каминская Н.И.</t>
  </si>
  <si>
    <t xml:space="preserve">Стоимость  за 1 кв.м общей площади 18,46 руб. </t>
  </si>
  <si>
    <t>Составила:инженер ООО "Континент": Каминская Н.И.</t>
  </si>
  <si>
    <t xml:space="preserve"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по содержанию и текущему ремонту жилого дома №15 по ул.Шишкина за период правления за 01.04.2019 по 31.03.2020 г.г. 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</si>
</sst>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4" fillId="0" borderId="1" xfId="0" applyNumberFormat="1" applyFont="1" applyBorder="1"/>
    <xf numFmtId="0" fontId="4" fillId="0" borderId="1" xfId="0" applyFont="1" applyBorder="1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Font="1" applyBorder="1"/>
    <xf numFmtId="4" fontId="6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" fontId="0" fillId="0" borderId="1" xfId="0" applyNumberFormat="1" applyBorder="1" applyAlignment="1">
      <alignment horizontal="right"/>
    </xf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0" fontId="0" fillId="0" borderId="1" xfId="0" applyNumberFormat="1" applyBorder="1"/>
    <xf numFmtId="0" fontId="0" fillId="0" borderId="3" xfId="0" applyNumberFormat="1" applyBorder="1"/>
    <xf numFmtId="164" fontId="0" fillId="0" borderId="1" xfId="0" applyNumberFormat="1" applyBorder="1"/>
    <xf numFmtId="4" fontId="0" fillId="0" borderId="4" xfId="0" applyNumberFormat="1" applyBorder="1"/>
    <xf numFmtId="2" fontId="0" fillId="0" borderId="4" xfId="0" applyNumberFormat="1" applyBorder="1" applyAlignment="1">
      <alignment horizontal="right"/>
    </xf>
    <xf numFmtId="2" fontId="4" fillId="0" borderId="1" xfId="0" applyNumberFormat="1" applyFont="1" applyBorder="1"/>
    <xf numFmtId="2" fontId="0" fillId="0" borderId="1" xfId="0" applyNumberFormat="1" applyFont="1" applyBorder="1" applyAlignment="1"/>
    <xf numFmtId="4" fontId="0" fillId="0" borderId="1" xfId="0" applyNumberFormat="1" applyFont="1" applyBorder="1"/>
    <xf numFmtId="2" fontId="3" fillId="0" borderId="1" xfId="0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4" fontId="4" fillId="0" borderId="6" xfId="0" applyNumberFormat="1" applyFont="1" applyBorder="1"/>
    <xf numFmtId="0" fontId="11" fillId="0" borderId="1" xfId="0" applyFont="1" applyBorder="1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0" fontId="10" fillId="0" borderId="0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4" fontId="6" fillId="0" borderId="1" xfId="0" applyNumberFormat="1" applyFont="1" applyBorder="1" applyAlignment="1">
      <alignment horizontal="right"/>
    </xf>
    <xf numFmtId="0" fontId="0" fillId="0" borderId="8" xfId="0" applyBorder="1"/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wrapText="1"/>
    </xf>
    <xf numFmtId="0" fontId="13" fillId="0" borderId="1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3" xfId="0" applyFont="1" applyBorder="1"/>
    <xf numFmtId="0" fontId="4" fillId="0" borderId="3" xfId="0" applyFont="1" applyBorder="1" applyAlignment="1"/>
    <xf numFmtId="0" fontId="4" fillId="0" borderId="4" xfId="0" applyFont="1" applyBorder="1"/>
    <xf numFmtId="0" fontId="0" fillId="0" borderId="5" xfId="0" applyBorder="1"/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6" fillId="0" borderId="1" xfId="0" applyFont="1" applyBorder="1"/>
    <xf numFmtId="0" fontId="6" fillId="0" borderId="3" xfId="0" applyFont="1" applyBorder="1"/>
    <xf numFmtId="0" fontId="12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0" fontId="1" fillId="0" borderId="1" xfId="0" applyFont="1" applyBorder="1" applyAlignment="1"/>
    <xf numFmtId="0" fontId="14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6" fillId="0" borderId="4" xfId="0" applyFont="1" applyBorder="1"/>
    <xf numFmtId="4" fontId="17" fillId="0" borderId="4" xfId="0" applyNumberFormat="1" applyFont="1" applyBorder="1"/>
    <xf numFmtId="2" fontId="16" fillId="0" borderId="4" xfId="0" applyNumberFormat="1" applyFont="1" applyBorder="1" applyAlignment="1">
      <alignment horizontal="right"/>
    </xf>
    <xf numFmtId="4" fontId="4" fillId="0" borderId="11" xfId="0" applyNumberFormat="1" applyFont="1" applyBorder="1"/>
    <xf numFmtId="0" fontId="9" fillId="0" borderId="0" xfId="0" applyFont="1"/>
    <xf numFmtId="0" fontId="13" fillId="0" borderId="9" xfId="0" applyFont="1" applyBorder="1" applyAlignment="1">
      <alignment wrapText="1"/>
    </xf>
    <xf numFmtId="0" fontId="0" fillId="0" borderId="12" xfId="0" applyBorder="1"/>
    <xf numFmtId="0" fontId="2" fillId="0" borderId="1" xfId="0" applyFont="1" applyBorder="1" applyAlignment="1">
      <alignment horizontal="left" vertical="center" wrapText="1"/>
    </xf>
    <xf numFmtId="0" fontId="0" fillId="0" borderId="7" xfId="0" applyBorder="1"/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1" fillId="0" borderId="4" xfId="0" applyFont="1" applyBorder="1"/>
    <xf numFmtId="0" fontId="11" fillId="0" borderId="0" xfId="0" applyFont="1" applyAlignment="1">
      <alignment wrapText="1"/>
    </xf>
    <xf numFmtId="0" fontId="9" fillId="0" borderId="1" xfId="0" applyFont="1" applyBorder="1"/>
    <xf numFmtId="2" fontId="9" fillId="0" borderId="1" xfId="0" applyNumberFormat="1" applyFont="1" applyBorder="1"/>
    <xf numFmtId="4" fontId="9" fillId="0" borderId="1" xfId="0" applyNumberFormat="1" applyFont="1" applyBorder="1"/>
    <xf numFmtId="0" fontId="11" fillId="0" borderId="1" xfId="0" applyFont="1" applyBorder="1"/>
    <xf numFmtId="0" fontId="20" fillId="2" borderId="1" xfId="0" applyFont="1" applyFill="1" applyBorder="1" applyAlignment="1">
      <alignment horizontal="center" vertical="top" wrapText="1"/>
    </xf>
    <xf numFmtId="0" fontId="9" fillId="0" borderId="3" xfId="0" applyFont="1" applyBorder="1"/>
    <xf numFmtId="0" fontId="20" fillId="2" borderId="1" xfId="0" applyFont="1" applyFill="1" applyBorder="1" applyAlignment="1">
      <alignment horizontal="left" vertical="top" wrapText="1"/>
    </xf>
    <xf numFmtId="0" fontId="9" fillId="0" borderId="12" xfId="0" applyFont="1" applyBorder="1"/>
    <xf numFmtId="0" fontId="21" fillId="0" borderId="3" xfId="0" applyFont="1" applyBorder="1"/>
    <xf numFmtId="4" fontId="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wrapText="1"/>
    </xf>
    <xf numFmtId="0" fontId="11" fillId="0" borderId="3" xfId="0" applyFont="1" applyBorder="1" applyAlignment="1"/>
    <xf numFmtId="0" fontId="11" fillId="0" borderId="1" xfId="0" applyFont="1" applyBorder="1" applyAlignment="1"/>
    <xf numFmtId="2" fontId="18" fillId="0" borderId="1" xfId="0" applyNumberFormat="1" applyFont="1" applyBorder="1" applyAlignment="1"/>
    <xf numFmtId="2" fontId="9" fillId="0" borderId="1" xfId="0" applyNumberFormat="1" applyFont="1" applyBorder="1" applyAlignment="1"/>
    <xf numFmtId="0" fontId="21" fillId="0" borderId="1" xfId="0" applyFont="1" applyBorder="1"/>
    <xf numFmtId="0" fontId="11" fillId="0" borderId="4" xfId="0" applyFont="1" applyBorder="1" applyAlignment="1"/>
    <xf numFmtId="0" fontId="22" fillId="0" borderId="1" xfId="0" applyFont="1" applyBorder="1" applyAlignment="1">
      <alignment horizontal="left" wrapText="1"/>
    </xf>
    <xf numFmtId="0" fontId="20" fillId="2" borderId="1" xfId="0" applyFont="1" applyFill="1" applyBorder="1" applyAlignment="1">
      <alignment horizontal="left" wrapText="1"/>
    </xf>
    <xf numFmtId="0" fontId="18" fillId="0" borderId="1" xfId="0" applyFont="1" applyBorder="1" applyAlignment="1"/>
    <xf numFmtId="0" fontId="19" fillId="2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9" fillId="0" borderId="4" xfId="0" applyFont="1" applyBorder="1"/>
    <xf numFmtId="0" fontId="9" fillId="0" borderId="1" xfId="0" applyNumberFormat="1" applyFont="1" applyBorder="1"/>
    <xf numFmtId="0" fontId="19" fillId="2" borderId="1" xfId="0" applyFont="1" applyFill="1" applyBorder="1" applyAlignment="1">
      <alignment horizontal="left" wrapText="1"/>
    </xf>
    <xf numFmtId="0" fontId="9" fillId="0" borderId="8" xfId="0" applyFont="1" applyBorder="1"/>
    <xf numFmtId="0" fontId="9" fillId="0" borderId="3" xfId="0" applyNumberFormat="1" applyFont="1" applyBorder="1"/>
    <xf numFmtId="164" fontId="9" fillId="0" borderId="1" xfId="0" applyNumberFormat="1" applyFont="1" applyBorder="1"/>
    <xf numFmtId="2" fontId="9" fillId="0" borderId="3" xfId="0" applyNumberFormat="1" applyFont="1" applyBorder="1"/>
    <xf numFmtId="4" fontId="21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right"/>
    </xf>
    <xf numFmtId="4" fontId="21" fillId="0" borderId="1" xfId="0" applyNumberFormat="1" applyFont="1" applyBorder="1"/>
    <xf numFmtId="0" fontId="9" fillId="0" borderId="5" xfId="0" applyFont="1" applyBorder="1"/>
    <xf numFmtId="0" fontId="20" fillId="0" borderId="9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2" fontId="9" fillId="0" borderId="1" xfId="0" applyNumberFormat="1" applyFont="1" applyBorder="1" applyAlignment="1">
      <alignment horizontal="right"/>
    </xf>
    <xf numFmtId="0" fontId="9" fillId="0" borderId="2" xfId="0" applyFont="1" applyBorder="1"/>
    <xf numFmtId="0" fontId="20" fillId="0" borderId="1" xfId="0" applyFont="1" applyBorder="1" applyAlignment="1">
      <alignment horizontal="left" wrapText="1"/>
    </xf>
    <xf numFmtId="4" fontId="9" fillId="0" borderId="4" xfId="0" applyNumberFormat="1" applyFont="1" applyBorder="1"/>
    <xf numFmtId="2" fontId="9" fillId="0" borderId="4" xfId="0" applyNumberFormat="1" applyFont="1" applyBorder="1" applyAlignment="1">
      <alignment horizontal="right"/>
    </xf>
    <xf numFmtId="0" fontId="19" fillId="0" borderId="1" xfId="0" applyFont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0" fontId="24" fillId="0" borderId="4" xfId="0" applyFont="1" applyBorder="1"/>
    <xf numFmtId="4" fontId="25" fillId="0" borderId="4" xfId="0" applyNumberFormat="1" applyFont="1" applyBorder="1"/>
    <xf numFmtId="2" fontId="24" fillId="0" borderId="4" xfId="0" applyNumberFormat="1" applyFont="1" applyBorder="1" applyAlignment="1">
      <alignment horizontal="right"/>
    </xf>
    <xf numFmtId="4" fontId="11" fillId="0" borderId="1" xfId="0" applyNumberFormat="1" applyFont="1" applyBorder="1"/>
    <xf numFmtId="2" fontId="11" fillId="0" borderId="1" xfId="0" applyNumberFormat="1" applyFont="1" applyBorder="1"/>
    <xf numFmtId="4" fontId="11" fillId="0" borderId="11" xfId="0" applyNumberFormat="1" applyFont="1" applyBorder="1"/>
    <xf numFmtId="4" fontId="11" fillId="0" borderId="6" xfId="0" applyNumberFormat="1" applyFont="1" applyBorder="1"/>
    <xf numFmtId="2" fontId="0" fillId="0" borderId="0" xfId="0" applyNumberFormat="1"/>
    <xf numFmtId="0" fontId="4" fillId="0" borderId="7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7" xfId="0" applyBorder="1"/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51"/>
  <sheetViews>
    <sheetView tabSelected="1" zoomScale="125" zoomScaleNormal="125" zoomScalePageLayoutView="125" workbookViewId="0">
      <selection activeCell="K4" sqref="K4"/>
    </sheetView>
  </sheetViews>
  <sheetFormatPr defaultColWidth="8.85546875" defaultRowHeight="15"/>
  <cols>
    <col min="1" max="1" width="4.42578125" customWidth="1"/>
    <col min="2" max="2" width="50.42578125" customWidth="1"/>
    <col min="3" max="3" width="5.5703125" customWidth="1"/>
    <col min="4" max="4" width="7.5703125" customWidth="1"/>
    <col min="5" max="5" width="10.42578125" customWidth="1"/>
    <col min="6" max="6" width="10.28515625" customWidth="1"/>
    <col min="7" max="7" width="11.28515625" customWidth="1"/>
    <col min="8" max="8" width="10.85546875" customWidth="1"/>
    <col min="9" max="9" width="10.140625" bestFit="1" customWidth="1"/>
  </cols>
  <sheetData>
    <row r="1" spans="1:8" ht="44.25" customHeight="1">
      <c r="A1" s="72"/>
      <c r="B1" s="136" t="s">
        <v>62</v>
      </c>
      <c r="C1" s="136"/>
      <c r="D1" s="136"/>
      <c r="E1" s="136"/>
      <c r="F1" s="136"/>
      <c r="G1" s="136"/>
      <c r="H1" s="136"/>
    </row>
    <row r="2" spans="1:8" ht="57.75" customHeight="1">
      <c r="A2" s="30" t="s">
        <v>5</v>
      </c>
      <c r="B2" s="30" t="s">
        <v>1</v>
      </c>
      <c r="C2" s="30" t="s">
        <v>2</v>
      </c>
      <c r="D2" s="30" t="s">
        <v>3</v>
      </c>
      <c r="E2" s="30" t="s">
        <v>8</v>
      </c>
      <c r="F2" s="30" t="s">
        <v>9</v>
      </c>
      <c r="G2" s="30" t="s">
        <v>7</v>
      </c>
      <c r="H2" s="30" t="s">
        <v>4</v>
      </c>
    </row>
    <row r="3" spans="1:8" ht="20.25" customHeight="1">
      <c r="A3" s="30"/>
      <c r="B3" s="73" t="s">
        <v>60</v>
      </c>
      <c r="C3" s="73"/>
      <c r="D3" s="73">
        <v>2829.9</v>
      </c>
      <c r="E3" s="74">
        <f>18.46*2829.9*12</f>
        <v>626879.44800000009</v>
      </c>
      <c r="F3" s="30"/>
      <c r="G3" s="30"/>
      <c r="H3" s="75"/>
    </row>
    <row r="4" spans="1:8" ht="28.5" customHeight="1">
      <c r="A4" s="30"/>
      <c r="B4" s="73" t="s">
        <v>13</v>
      </c>
      <c r="C4" s="73"/>
      <c r="D4" s="73"/>
      <c r="E4" s="74"/>
      <c r="F4" s="30"/>
      <c r="G4" s="30"/>
      <c r="H4" s="75"/>
    </row>
    <row r="5" spans="1:8" ht="29.25" customHeight="1">
      <c r="A5" s="30"/>
      <c r="B5" s="76" t="s">
        <v>14</v>
      </c>
      <c r="C5" s="73"/>
      <c r="D5" s="73"/>
      <c r="E5" s="74"/>
      <c r="F5" s="30"/>
      <c r="G5" s="30"/>
      <c r="H5" s="75"/>
    </row>
    <row r="6" spans="1:8" ht="45.75" customHeight="1">
      <c r="A6" s="30"/>
      <c r="B6" s="77" t="s">
        <v>15</v>
      </c>
      <c r="C6" s="73"/>
      <c r="D6" s="73"/>
      <c r="E6" s="78">
        <f>0.07*2829.9*12</f>
        <v>2377.116</v>
      </c>
      <c r="F6" s="30"/>
      <c r="G6" s="30"/>
      <c r="H6" s="75">
        <f>E6</f>
        <v>2377.116</v>
      </c>
    </row>
    <row r="7" spans="1:8" ht="51" customHeight="1">
      <c r="A7" s="30"/>
      <c r="B7" s="79" t="s">
        <v>16</v>
      </c>
      <c r="C7" s="73"/>
      <c r="D7" s="73"/>
      <c r="E7" s="74"/>
      <c r="F7" s="30"/>
      <c r="G7" s="30"/>
      <c r="H7" s="75"/>
    </row>
    <row r="8" spans="1:8" ht="27.75" customHeight="1">
      <c r="A8" s="30"/>
      <c r="B8" s="32" t="s">
        <v>6</v>
      </c>
      <c r="C8" s="73"/>
      <c r="D8" s="73"/>
      <c r="E8" s="74"/>
      <c r="F8" s="30"/>
      <c r="G8" s="30"/>
      <c r="H8" s="75"/>
    </row>
    <row r="9" spans="1:8" ht="27" customHeight="1">
      <c r="A9" s="80">
        <v>1</v>
      </c>
      <c r="B9" s="81" t="s">
        <v>17</v>
      </c>
      <c r="C9" s="82"/>
      <c r="D9" s="82"/>
      <c r="E9" s="83"/>
      <c r="F9" s="82"/>
      <c r="G9" s="82"/>
      <c r="H9" s="84"/>
    </row>
    <row r="10" spans="1:8">
      <c r="A10" s="85"/>
      <c r="B10" s="86" t="s">
        <v>18</v>
      </c>
      <c r="C10" s="87"/>
      <c r="D10" s="82"/>
      <c r="E10" s="83"/>
      <c r="F10" s="82"/>
      <c r="G10" s="82"/>
      <c r="H10" s="84"/>
    </row>
    <row r="11" spans="1:8">
      <c r="A11" s="85"/>
      <c r="B11" s="88" t="s">
        <v>19</v>
      </c>
      <c r="C11" s="87"/>
      <c r="D11" s="82"/>
      <c r="E11" s="83">
        <f>0.59*2829.9*12</f>
        <v>20035.692000000003</v>
      </c>
      <c r="F11" s="82"/>
      <c r="G11" s="82"/>
      <c r="H11" s="84">
        <f>E11</f>
        <v>20035.692000000003</v>
      </c>
    </row>
    <row r="12" spans="1:8">
      <c r="A12" s="85"/>
      <c r="B12" s="88" t="s">
        <v>20</v>
      </c>
      <c r="C12" s="87"/>
      <c r="D12" s="82"/>
      <c r="E12" s="83">
        <f>0.03*2829.9*12</f>
        <v>1018.7640000000001</v>
      </c>
      <c r="F12" s="82"/>
      <c r="G12" s="82"/>
      <c r="H12" s="84">
        <f>E12</f>
        <v>1018.7640000000001</v>
      </c>
    </row>
    <row r="13" spans="1:8">
      <c r="A13" s="89"/>
      <c r="B13" s="90" t="s">
        <v>21</v>
      </c>
      <c r="C13" s="87"/>
      <c r="D13" s="82"/>
      <c r="E13" s="84">
        <f>0.46*2829.9*12</f>
        <v>15621.048000000003</v>
      </c>
      <c r="F13" s="82"/>
      <c r="G13" s="82">
        <f>200</f>
        <v>200</v>
      </c>
      <c r="H13" s="91">
        <f>E13+G13</f>
        <v>15821.048000000003</v>
      </c>
    </row>
    <row r="14" spans="1:8" ht="26.25" customHeight="1">
      <c r="A14" s="82"/>
      <c r="B14" s="92" t="s">
        <v>23</v>
      </c>
      <c r="C14" s="93"/>
      <c r="D14" s="94"/>
      <c r="E14" s="95"/>
      <c r="F14" s="94"/>
      <c r="G14" s="94"/>
      <c r="H14" s="96"/>
    </row>
    <row r="15" spans="1:8">
      <c r="A15" s="82"/>
      <c r="B15" s="97" t="s">
        <v>22</v>
      </c>
      <c r="C15" s="93"/>
      <c r="D15" s="98"/>
      <c r="E15" s="95">
        <f>1.49*2829.9*12</f>
        <v>50598.612000000008</v>
      </c>
      <c r="F15" s="94"/>
      <c r="G15" s="94"/>
      <c r="H15" s="96">
        <f>E15</f>
        <v>50598.612000000008</v>
      </c>
    </row>
    <row r="16" spans="1:8" ht="26.25">
      <c r="A16" s="82"/>
      <c r="B16" s="99" t="s">
        <v>24</v>
      </c>
      <c r="C16" s="93"/>
      <c r="D16" s="98"/>
      <c r="E16" s="95"/>
      <c r="F16" s="94"/>
      <c r="G16" s="94"/>
      <c r="H16" s="96"/>
    </row>
    <row r="17" spans="1:8">
      <c r="A17" s="82"/>
      <c r="B17" s="88" t="s">
        <v>25</v>
      </c>
      <c r="C17" s="93"/>
      <c r="D17" s="98"/>
      <c r="E17" s="95"/>
      <c r="F17" s="94"/>
      <c r="G17" s="94"/>
      <c r="H17" s="96"/>
    </row>
    <row r="18" spans="1:8">
      <c r="A18" s="82"/>
      <c r="B18" s="100" t="s">
        <v>26</v>
      </c>
      <c r="C18" s="93"/>
      <c r="D18" s="98"/>
      <c r="E18" s="95">
        <f>0.05*2829.9*12</f>
        <v>1697.94</v>
      </c>
      <c r="F18" s="94"/>
      <c r="G18" s="101">
        <f>142</f>
        <v>142</v>
      </c>
      <c r="H18" s="96">
        <f>E18+G18</f>
        <v>1839.94</v>
      </c>
    </row>
    <row r="19" spans="1:8">
      <c r="A19" s="82"/>
      <c r="B19" s="100" t="s">
        <v>27</v>
      </c>
      <c r="C19" s="93"/>
      <c r="D19" s="98"/>
      <c r="E19" s="95">
        <f>0.1*2829.9*12</f>
        <v>3395.88</v>
      </c>
      <c r="F19" s="94"/>
      <c r="G19" s="94"/>
      <c r="H19" s="96">
        <f>E19</f>
        <v>3395.88</v>
      </c>
    </row>
    <row r="20" spans="1:8">
      <c r="A20" s="82"/>
      <c r="B20" s="100" t="s">
        <v>28</v>
      </c>
      <c r="C20" s="93"/>
      <c r="D20" s="98"/>
      <c r="E20" s="95">
        <f>0.6*2829.9*12</f>
        <v>20375.28</v>
      </c>
      <c r="F20" s="94"/>
      <c r="G20" s="94"/>
      <c r="H20" s="96">
        <f>E20</f>
        <v>20375.28</v>
      </c>
    </row>
    <row r="21" spans="1:8" ht="27" customHeight="1">
      <c r="A21" s="82"/>
      <c r="B21" s="92" t="s">
        <v>29</v>
      </c>
      <c r="C21" s="93"/>
      <c r="D21" s="98"/>
      <c r="E21" s="95"/>
      <c r="F21" s="94"/>
      <c r="G21" s="94"/>
      <c r="H21" s="96"/>
    </row>
    <row r="22" spans="1:8" ht="26.25">
      <c r="A22" s="82"/>
      <c r="B22" s="102" t="s">
        <v>30</v>
      </c>
      <c r="C22" s="93"/>
      <c r="D22" s="98"/>
      <c r="E22" s="95"/>
      <c r="F22" s="94"/>
      <c r="G22" s="94"/>
      <c r="H22" s="96"/>
    </row>
    <row r="23" spans="1:8" ht="25.5">
      <c r="A23" s="82"/>
      <c r="B23" s="103" t="s">
        <v>31</v>
      </c>
      <c r="C23" s="93"/>
      <c r="D23" s="98"/>
      <c r="E23" s="95">
        <f>1.63*2829.9*12</f>
        <v>55352.843999999997</v>
      </c>
      <c r="F23" s="94"/>
      <c r="G23" s="101">
        <f>51.8</f>
        <v>51.8</v>
      </c>
      <c r="H23" s="96">
        <f>E23+G23</f>
        <v>55404.644</v>
      </c>
    </row>
    <row r="24" spans="1:8" ht="25.5">
      <c r="A24" s="82"/>
      <c r="B24" s="103" t="s">
        <v>38</v>
      </c>
      <c r="C24" s="93"/>
      <c r="D24" s="98"/>
      <c r="E24" s="95">
        <f>0.22*2829.9*12</f>
        <v>7470.9359999999997</v>
      </c>
      <c r="F24" s="94"/>
      <c r="G24" s="101">
        <f>38.81+40.29</f>
        <v>79.099999999999994</v>
      </c>
      <c r="H24" s="96">
        <f>E24+G24</f>
        <v>7550.0360000000001</v>
      </c>
    </row>
    <row r="25" spans="1:8">
      <c r="A25" s="82"/>
      <c r="B25" s="104" t="s">
        <v>32</v>
      </c>
      <c r="C25" s="93"/>
      <c r="D25" s="98"/>
      <c r="E25" s="95">
        <f>0.05*2829.9*12</f>
        <v>1697.94</v>
      </c>
      <c r="F25" s="94"/>
      <c r="G25" s="94"/>
      <c r="H25" s="96">
        <f>E25+F25+G25</f>
        <v>1697.94</v>
      </c>
    </row>
    <row r="26" spans="1:8" ht="25.5">
      <c r="A26" s="85"/>
      <c r="B26" s="105" t="s">
        <v>33</v>
      </c>
      <c r="C26" s="87"/>
      <c r="D26" s="106"/>
      <c r="E26" s="107">
        <f>0.1*2829.9*12</f>
        <v>3395.88</v>
      </c>
      <c r="F26" s="82"/>
      <c r="G26" s="82"/>
      <c r="H26" s="82">
        <f>E26</f>
        <v>3395.88</v>
      </c>
    </row>
    <row r="27" spans="1:8" ht="26.25">
      <c r="A27" s="82"/>
      <c r="B27" s="108" t="s">
        <v>34</v>
      </c>
      <c r="C27" s="109"/>
      <c r="D27" s="82"/>
      <c r="E27" s="110"/>
      <c r="F27" s="87"/>
      <c r="G27" s="68"/>
      <c r="H27" s="83"/>
    </row>
    <row r="28" spans="1:8" ht="38.25">
      <c r="A28" s="82"/>
      <c r="B28" s="104" t="s">
        <v>35</v>
      </c>
      <c r="C28" s="109"/>
      <c r="D28" s="111"/>
      <c r="E28" s="112">
        <f>0.89*2829.9*12</f>
        <v>30223.332000000002</v>
      </c>
      <c r="F28" s="87"/>
      <c r="G28" s="82">
        <f>51.8+1440+31.08+294.06</f>
        <v>1816.9399999999998</v>
      </c>
      <c r="H28" s="83">
        <f>E28+G28</f>
        <v>32040.272000000001</v>
      </c>
    </row>
    <row r="29" spans="1:8" ht="25.5">
      <c r="A29" s="82"/>
      <c r="B29" s="105" t="s">
        <v>36</v>
      </c>
      <c r="C29" s="109"/>
      <c r="D29" s="111"/>
      <c r="E29" s="112">
        <f>0.1*2829.9*12</f>
        <v>3395.88</v>
      </c>
      <c r="F29" s="87"/>
      <c r="G29" s="82">
        <f>472.5+25</f>
        <v>497.5</v>
      </c>
      <c r="H29" s="83">
        <f>E29+G29</f>
        <v>3893.38</v>
      </c>
    </row>
    <row r="30" spans="1:8" ht="37.5" customHeight="1">
      <c r="A30" s="82"/>
      <c r="B30" s="105" t="s">
        <v>37</v>
      </c>
      <c r="C30" s="109"/>
      <c r="D30" s="111"/>
      <c r="E30" s="112">
        <f>0.06*2829.9*12</f>
        <v>2037.5280000000002</v>
      </c>
      <c r="F30" s="87"/>
      <c r="G30" s="82"/>
      <c r="H30" s="113">
        <f>E30</f>
        <v>2037.5280000000002</v>
      </c>
    </row>
    <row r="31" spans="1:8" ht="25.5">
      <c r="A31" s="82"/>
      <c r="B31" s="114" t="s">
        <v>39</v>
      </c>
      <c r="C31" s="109"/>
      <c r="D31" s="82"/>
      <c r="E31" s="112"/>
      <c r="F31" s="87"/>
      <c r="G31" s="82"/>
      <c r="H31" s="82"/>
    </row>
    <row r="32" spans="1:8" ht="25.5">
      <c r="A32" s="82"/>
      <c r="B32" s="103" t="s">
        <v>40</v>
      </c>
      <c r="C32" s="109"/>
      <c r="D32" s="111"/>
      <c r="E32" s="112">
        <f>0.86*2829.9*12</f>
        <v>29204.567999999999</v>
      </c>
      <c r="F32" s="87"/>
      <c r="G32" s="82">
        <f>126.86+95+150+120+25.6+33.6+400+930+2500</f>
        <v>4381.0599999999995</v>
      </c>
      <c r="H32" s="83">
        <f>E32+F32+G32</f>
        <v>33585.627999999997</v>
      </c>
    </row>
    <row r="33" spans="1:9" ht="25.5">
      <c r="A33" s="82"/>
      <c r="B33" s="105" t="s">
        <v>41</v>
      </c>
      <c r="C33" s="109"/>
      <c r="D33" s="115"/>
      <c r="E33" s="112">
        <f>0.07*2829.9*12</f>
        <v>2377.116</v>
      </c>
      <c r="F33" s="87"/>
      <c r="G33" s="84"/>
      <c r="H33" s="116">
        <f>E33</f>
        <v>2377.116</v>
      </c>
    </row>
    <row r="34" spans="1:9">
      <c r="A34" s="82"/>
      <c r="B34" s="103" t="s">
        <v>42</v>
      </c>
      <c r="C34" s="87"/>
      <c r="D34" s="82"/>
      <c r="E34" s="107">
        <f>0.83*2829.9*12</f>
        <v>28185.804</v>
      </c>
      <c r="F34" s="82"/>
      <c r="G34" s="82">
        <f>66</f>
        <v>66</v>
      </c>
      <c r="H34" s="82">
        <f>E34+F34+G34</f>
        <v>28251.804</v>
      </c>
    </row>
    <row r="35" spans="1:9" ht="25.5">
      <c r="A35" s="117"/>
      <c r="B35" s="118" t="s">
        <v>43</v>
      </c>
      <c r="C35" s="87"/>
      <c r="D35" s="82"/>
      <c r="E35" s="107">
        <f>0.02*2829.9*12</f>
        <v>679.17600000000004</v>
      </c>
      <c r="F35" s="82"/>
      <c r="G35" s="82"/>
      <c r="H35" s="82">
        <f>E35</f>
        <v>679.17600000000004</v>
      </c>
    </row>
    <row r="36" spans="1:9">
      <c r="A36" s="82"/>
      <c r="B36" s="119" t="s">
        <v>44</v>
      </c>
      <c r="C36" s="87"/>
      <c r="D36" s="82"/>
      <c r="E36" s="107"/>
      <c r="F36" s="82"/>
      <c r="G36" s="82"/>
      <c r="H36" s="82"/>
    </row>
    <row r="37" spans="1:9">
      <c r="A37" s="82"/>
      <c r="B37" s="120" t="s">
        <v>45</v>
      </c>
      <c r="C37" s="82"/>
      <c r="D37" s="82"/>
      <c r="E37" s="83">
        <f>4.42*2829.9*12</f>
        <v>150097.89600000001</v>
      </c>
      <c r="F37" s="82"/>
      <c r="G37" s="84"/>
      <c r="H37" s="121">
        <f>E37</f>
        <v>150097.89600000001</v>
      </c>
    </row>
    <row r="38" spans="1:9" ht="26.25">
      <c r="A38" s="122"/>
      <c r="B38" s="123" t="s">
        <v>46</v>
      </c>
      <c r="C38" s="87"/>
      <c r="D38" s="82"/>
      <c r="E38" s="83">
        <f>0.02*D3*12</f>
        <v>679.17600000000004</v>
      </c>
      <c r="F38" s="106"/>
      <c r="G38" s="124"/>
      <c r="H38" s="125">
        <f>E38</f>
        <v>679.17600000000004</v>
      </c>
    </row>
    <row r="39" spans="1:9" ht="18" customHeight="1">
      <c r="A39" s="122"/>
      <c r="B39" s="126" t="s">
        <v>50</v>
      </c>
      <c r="C39" s="87"/>
      <c r="D39" s="82"/>
      <c r="E39" s="83"/>
      <c r="F39" s="106"/>
      <c r="G39" s="124"/>
      <c r="H39" s="125"/>
    </row>
    <row r="40" spans="1:9" ht="26.25">
      <c r="A40" s="122"/>
      <c r="B40" s="127" t="s">
        <v>51</v>
      </c>
      <c r="C40" s="87"/>
      <c r="D40" s="82"/>
      <c r="E40" s="83"/>
      <c r="F40" s="128">
        <v>44355.12</v>
      </c>
      <c r="G40" s="129"/>
      <c r="H40" s="130">
        <f>F40</f>
        <v>44355.12</v>
      </c>
    </row>
    <row r="41" spans="1:9" ht="50.25" customHeight="1">
      <c r="A41" s="122"/>
      <c r="B41" s="126" t="s">
        <v>47</v>
      </c>
      <c r="C41" s="87"/>
      <c r="D41" s="82"/>
      <c r="E41" s="83"/>
      <c r="F41" s="106"/>
      <c r="G41" s="124"/>
      <c r="H41" s="125"/>
    </row>
    <row r="42" spans="1:9">
      <c r="A42" s="122"/>
      <c r="B42" s="123" t="s">
        <v>48</v>
      </c>
      <c r="C42" s="87"/>
      <c r="D42" s="82"/>
      <c r="E42" s="83">
        <f>0.98*2829.9*12</f>
        <v>33279.624000000003</v>
      </c>
      <c r="F42" s="106"/>
      <c r="G42" s="124"/>
      <c r="H42" s="125">
        <f>E42</f>
        <v>33279.624000000003</v>
      </c>
    </row>
    <row r="43" spans="1:9">
      <c r="A43" s="122"/>
      <c r="B43" s="123" t="s">
        <v>49</v>
      </c>
      <c r="C43" s="87"/>
      <c r="D43" s="82"/>
      <c r="E43" s="83">
        <f>1*2829.9*12</f>
        <v>33958.800000000003</v>
      </c>
      <c r="F43" s="106"/>
      <c r="G43" s="124"/>
      <c r="H43" s="125">
        <f>E43</f>
        <v>33958.800000000003</v>
      </c>
    </row>
    <row r="44" spans="1:9">
      <c r="A44" s="122"/>
      <c r="B44" s="123" t="s">
        <v>0</v>
      </c>
      <c r="C44" s="87"/>
      <c r="D44" s="82"/>
      <c r="E44" s="83">
        <f>3.82*2829.9*12</f>
        <v>129722.61600000001</v>
      </c>
      <c r="F44" s="106"/>
      <c r="G44" s="124"/>
      <c r="H44" s="125">
        <f>E44</f>
        <v>129722.61600000001</v>
      </c>
    </row>
    <row r="45" spans="1:9" ht="24.75" customHeight="1">
      <c r="A45" s="82"/>
      <c r="B45" s="32" t="s">
        <v>10</v>
      </c>
      <c r="C45" s="82"/>
      <c r="D45" s="82"/>
      <c r="E45" s="131">
        <f>SUM(E6:E44)</f>
        <v>626879.44799999997</v>
      </c>
      <c r="F45" s="132">
        <f>SUM(F40:F44)</f>
        <v>44355.12</v>
      </c>
      <c r="G45" s="132">
        <f>SUM(G12:G44)</f>
        <v>7234.4</v>
      </c>
      <c r="H45" s="131">
        <f>SUM(H6:H44)</f>
        <v>678468.96799999999</v>
      </c>
      <c r="I45" s="34"/>
    </row>
    <row r="46" spans="1:9" ht="27.75" customHeight="1">
      <c r="A46" s="82"/>
      <c r="B46" s="32" t="s">
        <v>11</v>
      </c>
      <c r="C46" s="82"/>
      <c r="D46" s="82"/>
      <c r="E46" s="131"/>
      <c r="F46" s="82"/>
      <c r="G46" s="82"/>
      <c r="H46" s="133">
        <f>H45-E45</f>
        <v>51589.520000000019</v>
      </c>
    </row>
    <row r="47" spans="1:9" ht="20.25" customHeight="1">
      <c r="A47" s="82"/>
      <c r="B47" s="85" t="s">
        <v>52</v>
      </c>
      <c r="C47" s="82"/>
      <c r="D47" s="82"/>
      <c r="E47" s="107"/>
      <c r="F47" s="82"/>
      <c r="G47" s="82"/>
      <c r="H47" s="134">
        <v>66028.570000000007</v>
      </c>
    </row>
    <row r="49" spans="2:7">
      <c r="B49" s="68" t="s">
        <v>61</v>
      </c>
    </row>
    <row r="51" spans="2:7">
      <c r="G51" s="135"/>
    </row>
  </sheetData>
  <mergeCells count="1">
    <mergeCell ref="B1:H1"/>
  </mergeCells>
  <phoneticPr fontId="5" type="noConversion"/>
  <pageMargins left="0.39370078740157483" right="0.43307086614173229" top="0.74803149606299213" bottom="0.74803149606299213" header="0.31496062992125984" footer="0.31496062992125984"/>
  <pageSetup paperSize="9" scale="85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55"/>
  <sheetViews>
    <sheetView workbookViewId="0">
      <selection activeCell="E9" sqref="E9"/>
    </sheetView>
  </sheetViews>
  <sheetFormatPr defaultColWidth="8.85546875" defaultRowHeight="15"/>
  <cols>
    <col min="1" max="1" width="4.42578125" customWidth="1"/>
    <col min="2" max="2" width="58.5703125" customWidth="1"/>
    <col min="3" max="3" width="4.7109375" customWidth="1"/>
    <col min="4" max="4" width="5.5703125" customWidth="1"/>
    <col min="5" max="5" width="11.5703125" customWidth="1"/>
    <col min="6" max="6" width="9.7109375" customWidth="1"/>
    <col min="7" max="7" width="9" customWidth="1"/>
    <col min="8" max="8" width="11" customWidth="1"/>
    <col min="9" max="9" width="10.140625" bestFit="1" customWidth="1"/>
    <col min="10" max="10" width="10" bestFit="1" customWidth="1"/>
  </cols>
  <sheetData>
    <row r="1" spans="1:11">
      <c r="C1" s="137" t="s">
        <v>53</v>
      </c>
      <c r="D1" s="137"/>
      <c r="E1" s="137"/>
      <c r="F1" s="137"/>
      <c r="G1" s="137"/>
      <c r="H1" s="137"/>
    </row>
    <row r="2" spans="1:11">
      <c r="D2" s="137" t="s">
        <v>54</v>
      </c>
      <c r="E2" s="137"/>
      <c r="F2" s="137"/>
      <c r="G2" s="137"/>
      <c r="H2" s="137"/>
    </row>
    <row r="3" spans="1:11" ht="14.25" customHeight="1">
      <c r="D3" s="137" t="s">
        <v>55</v>
      </c>
      <c r="E3" s="137"/>
      <c r="F3" s="137"/>
      <c r="G3" s="137"/>
      <c r="H3" s="137"/>
    </row>
    <row r="4" spans="1:11" ht="20.25" customHeight="1">
      <c r="B4" s="138" t="s">
        <v>56</v>
      </c>
      <c r="C4" s="138"/>
      <c r="D4" s="138"/>
      <c r="E4" s="138"/>
      <c r="F4" s="138"/>
      <c r="G4" s="138"/>
      <c r="H4" s="138"/>
      <c r="I4" s="35"/>
      <c r="J4" s="35"/>
      <c r="K4" s="35"/>
    </row>
    <row r="5" spans="1:11" ht="15" customHeight="1">
      <c r="B5" s="138" t="s">
        <v>58</v>
      </c>
      <c r="C5" s="139"/>
      <c r="D5" s="139"/>
      <c r="E5" s="139"/>
      <c r="F5" s="139"/>
      <c r="G5" s="139"/>
      <c r="H5" s="139"/>
      <c r="I5" s="35"/>
      <c r="J5" s="35"/>
      <c r="K5" s="35"/>
    </row>
    <row r="6" spans="1:11" ht="32.25" customHeight="1">
      <c r="B6" s="139"/>
      <c r="C6" s="139"/>
      <c r="D6" s="139"/>
      <c r="E6" s="139"/>
      <c r="F6" s="139"/>
      <c r="G6" s="139"/>
      <c r="H6" s="139"/>
      <c r="I6" s="35"/>
      <c r="J6" s="35"/>
      <c r="K6" s="35"/>
    </row>
    <row r="7" spans="1:11" ht="12.75" hidden="1" customHeight="1">
      <c r="B7" s="140"/>
      <c r="C7" s="140"/>
      <c r="D7" s="140"/>
      <c r="E7" s="140"/>
      <c r="F7" s="140"/>
      <c r="G7" s="140"/>
      <c r="H7" s="140"/>
      <c r="I7" s="35"/>
      <c r="J7" s="35"/>
      <c r="K7" s="35"/>
    </row>
    <row r="8" spans="1:11" ht="68.25" customHeight="1">
      <c r="A8" s="5" t="s">
        <v>5</v>
      </c>
      <c r="B8" s="30" t="s">
        <v>1</v>
      </c>
      <c r="C8" s="30" t="s">
        <v>2</v>
      </c>
      <c r="D8" s="30" t="s">
        <v>3</v>
      </c>
      <c r="E8" s="30" t="s">
        <v>8</v>
      </c>
      <c r="F8" s="30" t="s">
        <v>57</v>
      </c>
      <c r="G8" s="30" t="s">
        <v>7</v>
      </c>
      <c r="H8" s="30" t="s">
        <v>4</v>
      </c>
    </row>
    <row r="9" spans="1:11" ht="25.5" customHeight="1">
      <c r="A9" s="5"/>
      <c r="B9" s="27" t="s">
        <v>12</v>
      </c>
      <c r="C9" s="27"/>
      <c r="D9" s="27"/>
      <c r="E9" s="28">
        <f>(18.46*2829.9*9)+(14.04*2829.9*3)</f>
        <v>589354.97400000005</v>
      </c>
      <c r="F9" s="5"/>
      <c r="G9" s="5"/>
      <c r="H9" s="33"/>
    </row>
    <row r="10" spans="1:11" ht="41.25" customHeight="1">
      <c r="A10" s="5"/>
      <c r="B10" s="27" t="s">
        <v>13</v>
      </c>
      <c r="C10" s="27"/>
      <c r="D10" s="27"/>
      <c r="E10" s="28"/>
      <c r="F10" s="5"/>
      <c r="G10" s="5"/>
      <c r="H10" s="33"/>
    </row>
    <row r="11" spans="1:11" ht="32.25" customHeight="1">
      <c r="A11" s="5"/>
      <c r="B11" s="36" t="s">
        <v>14</v>
      </c>
      <c r="C11" s="27"/>
      <c r="D11" s="27"/>
      <c r="E11" s="28"/>
      <c r="F11" s="5"/>
      <c r="G11" s="5"/>
      <c r="H11" s="33"/>
    </row>
    <row r="12" spans="1:11" ht="51" customHeight="1">
      <c r="A12" s="5"/>
      <c r="B12" s="71" t="s">
        <v>15</v>
      </c>
      <c r="C12" s="27"/>
      <c r="D12" s="27"/>
      <c r="E12" s="43">
        <f>0.07*2829.9*12</f>
        <v>2377.116</v>
      </c>
      <c r="F12" s="5"/>
      <c r="G12" s="5"/>
      <c r="H12" s="33">
        <f>E12</f>
        <v>2377.116</v>
      </c>
    </row>
    <row r="13" spans="1:11" ht="57" customHeight="1">
      <c r="A13" s="5"/>
      <c r="B13" s="37" t="s">
        <v>16</v>
      </c>
      <c r="C13" s="27"/>
      <c r="D13" s="27"/>
      <c r="E13" s="28"/>
      <c r="F13" s="5"/>
      <c r="G13" s="5"/>
      <c r="H13" s="33"/>
    </row>
    <row r="14" spans="1:11" ht="33" customHeight="1">
      <c r="A14" s="5"/>
      <c r="B14" s="15" t="s">
        <v>6</v>
      </c>
      <c r="C14" s="27"/>
      <c r="D14" s="27"/>
      <c r="E14" s="28"/>
      <c r="F14" s="5"/>
      <c r="G14" s="5"/>
      <c r="H14" s="33"/>
    </row>
    <row r="15" spans="1:11" ht="27" customHeight="1">
      <c r="A15" s="47">
        <v>1</v>
      </c>
      <c r="B15" s="44" t="s">
        <v>17</v>
      </c>
      <c r="C15" s="1"/>
      <c r="D15" s="1"/>
      <c r="E15" s="16"/>
      <c r="F15" s="1"/>
      <c r="G15" s="1"/>
      <c r="H15" s="2"/>
    </row>
    <row r="16" spans="1:11">
      <c r="A16" s="4"/>
      <c r="B16" s="49" t="s">
        <v>18</v>
      </c>
      <c r="C16" s="10"/>
      <c r="D16" s="1"/>
      <c r="E16" s="16"/>
      <c r="F16" s="1"/>
      <c r="G16" s="1"/>
      <c r="H16" s="2"/>
    </row>
    <row r="17" spans="1:8">
      <c r="A17" s="4"/>
      <c r="B17" s="50" t="s">
        <v>19</v>
      </c>
      <c r="C17" s="10"/>
      <c r="D17" s="1"/>
      <c r="E17" s="16">
        <f>0.59*2829.9*12</f>
        <v>20035.692000000003</v>
      </c>
      <c r="F17" s="1"/>
      <c r="G17" s="1"/>
      <c r="H17" s="2">
        <f>E17</f>
        <v>20035.692000000003</v>
      </c>
    </row>
    <row r="18" spans="1:8">
      <c r="A18" s="4"/>
      <c r="B18" s="50" t="s">
        <v>20</v>
      </c>
      <c r="C18" s="10"/>
      <c r="D18" s="1"/>
      <c r="E18" s="16">
        <f>0.03*2829.9*12</f>
        <v>1018.7640000000001</v>
      </c>
      <c r="F18" s="1"/>
      <c r="G18" s="1"/>
      <c r="H18" s="2">
        <f>E18</f>
        <v>1018.7640000000001</v>
      </c>
    </row>
    <row r="19" spans="1:8">
      <c r="A19" s="70"/>
      <c r="B19" s="55" t="s">
        <v>21</v>
      </c>
      <c r="C19" s="45"/>
      <c r="D19" s="7"/>
      <c r="E19" s="25">
        <f>0.46*2829.9*12</f>
        <v>15621.048000000003</v>
      </c>
      <c r="F19" s="7"/>
      <c r="G19" s="7">
        <f>200</f>
        <v>200</v>
      </c>
      <c r="H19" s="6">
        <f>E19+G19</f>
        <v>15821.048000000003</v>
      </c>
    </row>
    <row r="20" spans="1:8" ht="29.25">
      <c r="A20" s="7"/>
      <c r="B20" s="56" t="s">
        <v>23</v>
      </c>
      <c r="C20" s="46"/>
      <c r="D20" s="13"/>
      <c r="E20" s="26"/>
      <c r="F20" s="13"/>
      <c r="G20" s="13"/>
      <c r="H20" s="24"/>
    </row>
    <row r="21" spans="1:8">
      <c r="A21" s="7"/>
      <c r="B21" s="54" t="s">
        <v>22</v>
      </c>
      <c r="C21" s="46"/>
      <c r="D21" s="14"/>
      <c r="E21" s="26">
        <f>1.49*2829.9*12</f>
        <v>50598.612000000008</v>
      </c>
      <c r="F21" s="13"/>
      <c r="G21" s="13"/>
      <c r="H21" s="24">
        <f>E21</f>
        <v>50598.612000000008</v>
      </c>
    </row>
    <row r="22" spans="1:8" ht="30">
      <c r="A22" s="7"/>
      <c r="B22" s="62" t="s">
        <v>24</v>
      </c>
      <c r="C22" s="46"/>
      <c r="D22" s="14"/>
      <c r="E22" s="26"/>
      <c r="F22" s="13"/>
      <c r="G22" s="13"/>
      <c r="H22" s="24"/>
    </row>
    <row r="23" spans="1:8">
      <c r="A23" s="7"/>
      <c r="B23" s="50" t="s">
        <v>25</v>
      </c>
      <c r="C23" s="46"/>
      <c r="D23" s="14"/>
      <c r="E23" s="26"/>
      <c r="F23" s="13"/>
      <c r="G23" s="13"/>
      <c r="H23" s="24"/>
    </row>
    <row r="24" spans="1:8">
      <c r="A24" s="7"/>
      <c r="B24" s="51" t="s">
        <v>26</v>
      </c>
      <c r="C24" s="46"/>
      <c r="D24" s="14"/>
      <c r="E24" s="26">
        <f>0.05*2829.9*12</f>
        <v>1697.94</v>
      </c>
      <c r="F24" s="13"/>
      <c r="G24" s="61">
        <f>142</f>
        <v>142</v>
      </c>
      <c r="H24" s="24">
        <f>E24+G24</f>
        <v>1839.94</v>
      </c>
    </row>
    <row r="25" spans="1:8">
      <c r="A25" s="7"/>
      <c r="B25" s="51" t="s">
        <v>27</v>
      </c>
      <c r="C25" s="46"/>
      <c r="D25" s="14"/>
      <c r="E25" s="26">
        <f>0.1*2829.9*12</f>
        <v>3395.88</v>
      </c>
      <c r="F25" s="13"/>
      <c r="G25" s="13"/>
      <c r="H25" s="24">
        <f>E25</f>
        <v>3395.88</v>
      </c>
    </row>
    <row r="26" spans="1:8">
      <c r="A26" s="7"/>
      <c r="B26" s="51" t="s">
        <v>28</v>
      </c>
      <c r="C26" s="46"/>
      <c r="D26" s="14"/>
      <c r="E26" s="26">
        <f>0.6*2829.9*12</f>
        <v>20375.28</v>
      </c>
      <c r="F26" s="13"/>
      <c r="G26" s="13"/>
      <c r="H26" s="24">
        <f>E26</f>
        <v>20375.28</v>
      </c>
    </row>
    <row r="27" spans="1:8" ht="29.25">
      <c r="A27" s="7"/>
      <c r="B27" s="56" t="s">
        <v>29</v>
      </c>
      <c r="C27" s="46"/>
      <c r="D27" s="14"/>
      <c r="E27" s="26"/>
      <c r="F27" s="13"/>
      <c r="G27" s="13"/>
      <c r="H27" s="24"/>
    </row>
    <row r="28" spans="1:8" ht="29.25">
      <c r="A28" s="7"/>
      <c r="B28" s="60" t="s">
        <v>30</v>
      </c>
      <c r="C28" s="46"/>
      <c r="D28" s="14"/>
      <c r="E28" s="26"/>
      <c r="F28" s="13"/>
      <c r="G28" s="13"/>
      <c r="H28" s="24"/>
    </row>
    <row r="29" spans="1:8" ht="30">
      <c r="A29" s="7"/>
      <c r="B29" s="52" t="s">
        <v>31</v>
      </c>
      <c r="C29" s="46"/>
      <c r="D29" s="14"/>
      <c r="E29" s="26">
        <f>1.63*2829.9*12</f>
        <v>55352.843999999997</v>
      </c>
      <c r="F29" s="13"/>
      <c r="G29" s="61">
        <f>51.8</f>
        <v>51.8</v>
      </c>
      <c r="H29" s="24">
        <f>E29+G29</f>
        <v>55404.644</v>
      </c>
    </row>
    <row r="30" spans="1:8" ht="30">
      <c r="A30" s="7"/>
      <c r="B30" s="52" t="s">
        <v>38</v>
      </c>
      <c r="C30" s="46"/>
      <c r="D30" s="14"/>
      <c r="E30" s="26">
        <f>0.22*2829.9*12</f>
        <v>7470.9359999999997</v>
      </c>
      <c r="F30" s="13"/>
      <c r="G30" s="61">
        <f>38.81+40.29</f>
        <v>79.099999999999994</v>
      </c>
      <c r="H30" s="24">
        <f>E30+G30</f>
        <v>7550.0360000000001</v>
      </c>
    </row>
    <row r="31" spans="1:8">
      <c r="A31" s="7"/>
      <c r="B31" s="53" t="s">
        <v>32</v>
      </c>
      <c r="C31" s="46"/>
      <c r="D31" s="14"/>
      <c r="E31" s="26">
        <f>0.05*2829.9*12</f>
        <v>1697.94</v>
      </c>
      <c r="F31" s="13"/>
      <c r="G31" s="13"/>
      <c r="H31" s="24">
        <f>E31+F31+G31</f>
        <v>1697.94</v>
      </c>
    </row>
    <row r="32" spans="1:8" ht="30">
      <c r="A32" s="4"/>
      <c r="B32" s="52" t="s">
        <v>33</v>
      </c>
      <c r="C32" s="10"/>
      <c r="D32" s="11"/>
      <c r="E32" s="18">
        <f>0.1*2829.9*12</f>
        <v>3395.88</v>
      </c>
      <c r="F32" s="1"/>
      <c r="G32" s="1"/>
      <c r="H32" s="1">
        <f>E32</f>
        <v>3395.88</v>
      </c>
    </row>
    <row r="33" spans="1:8" ht="33.75" customHeight="1">
      <c r="A33" s="1"/>
      <c r="B33" s="57" t="s">
        <v>34</v>
      </c>
      <c r="C33" s="39"/>
      <c r="D33" s="1"/>
      <c r="E33" s="19"/>
      <c r="F33" s="10"/>
      <c r="H33" s="16"/>
    </row>
    <row r="34" spans="1:8" ht="45">
      <c r="A34" s="1"/>
      <c r="B34" s="53" t="s">
        <v>35</v>
      </c>
      <c r="C34" s="39"/>
      <c r="D34" s="20"/>
      <c r="E34" s="17">
        <f>0.89*2829.9*12</f>
        <v>30223.332000000002</v>
      </c>
      <c r="F34" s="10"/>
      <c r="G34" s="1">
        <f>51.8+1440+31.08+294.06</f>
        <v>1816.9399999999998</v>
      </c>
      <c r="H34" s="16">
        <f>E34+G34</f>
        <v>32040.272000000001</v>
      </c>
    </row>
    <row r="35" spans="1:8" ht="30.75" customHeight="1">
      <c r="A35" s="1"/>
      <c r="B35" s="40" t="s">
        <v>36</v>
      </c>
      <c r="C35" s="39"/>
      <c r="D35" s="20"/>
      <c r="E35" s="17">
        <f>0.1*2829.9*12</f>
        <v>3395.88</v>
      </c>
      <c r="F35" s="10"/>
      <c r="G35" s="1">
        <f>472.5+25</f>
        <v>497.5</v>
      </c>
      <c r="H35" s="16">
        <f>E35+G35</f>
        <v>3893.38</v>
      </c>
    </row>
    <row r="36" spans="1:8" ht="48" customHeight="1">
      <c r="A36" s="1"/>
      <c r="B36" s="52" t="s">
        <v>37</v>
      </c>
      <c r="C36" s="39"/>
      <c r="D36" s="20"/>
      <c r="E36" s="17">
        <f>0.06*2829.9*12</f>
        <v>2037.5280000000002</v>
      </c>
      <c r="F36" s="10"/>
      <c r="G36" s="1"/>
      <c r="H36" s="38">
        <f>E36</f>
        <v>2037.5280000000002</v>
      </c>
    </row>
    <row r="37" spans="1:8" ht="34.5" customHeight="1">
      <c r="A37" s="1"/>
      <c r="B37" s="58" t="s">
        <v>39</v>
      </c>
      <c r="C37" s="39"/>
      <c r="D37" s="1"/>
      <c r="E37" s="17"/>
      <c r="F37" s="10"/>
      <c r="G37" s="1"/>
      <c r="H37" s="1"/>
    </row>
    <row r="38" spans="1:8" ht="30">
      <c r="A38" s="1"/>
      <c r="B38" s="53" t="s">
        <v>40</v>
      </c>
      <c r="C38" s="39"/>
      <c r="D38" s="20"/>
      <c r="E38" s="17">
        <f>0.86*2829.9*12</f>
        <v>29204.567999999999</v>
      </c>
      <c r="F38" s="10"/>
      <c r="G38" s="1">
        <f>126.86+95+150+120+25.6+33.6+400+930+2500</f>
        <v>4381.0599999999995</v>
      </c>
      <c r="H38" s="16">
        <f>E38+F38+G38</f>
        <v>33585.627999999997</v>
      </c>
    </row>
    <row r="39" spans="1:8" ht="30">
      <c r="A39" s="1"/>
      <c r="B39" s="53" t="s">
        <v>41</v>
      </c>
      <c r="C39" s="39"/>
      <c r="D39" s="29"/>
      <c r="E39" s="17">
        <f>0.07*2829.9*12</f>
        <v>2377.116</v>
      </c>
      <c r="F39" s="10"/>
      <c r="G39" s="2"/>
      <c r="H39" s="8">
        <f>E39</f>
        <v>2377.116</v>
      </c>
    </row>
    <row r="40" spans="1:8">
      <c r="A40" s="1"/>
      <c r="B40" s="53" t="s">
        <v>42</v>
      </c>
      <c r="C40" s="10"/>
      <c r="D40" s="1"/>
      <c r="E40" s="18">
        <f>0.83*2829.9*12</f>
        <v>28185.804</v>
      </c>
      <c r="F40" s="1"/>
      <c r="G40" s="1">
        <f>66</f>
        <v>66</v>
      </c>
      <c r="H40" s="1">
        <f>E40+F40+G40</f>
        <v>28251.804</v>
      </c>
    </row>
    <row r="41" spans="1:8" ht="28.5" customHeight="1">
      <c r="A41" s="48"/>
      <c r="B41" s="69" t="s">
        <v>43</v>
      </c>
      <c r="C41" s="10"/>
      <c r="D41" s="1"/>
      <c r="E41" s="18">
        <f>0.02*2829.9*12</f>
        <v>679.17600000000004</v>
      </c>
      <c r="F41" s="1"/>
      <c r="G41" s="1"/>
      <c r="H41" s="1">
        <f>E41</f>
        <v>679.17600000000004</v>
      </c>
    </row>
    <row r="42" spans="1:8" ht="14.25" customHeight="1">
      <c r="A42" s="1"/>
      <c r="B42" s="56" t="s">
        <v>44</v>
      </c>
      <c r="C42" s="10"/>
      <c r="D42" s="1"/>
      <c r="E42" s="18"/>
      <c r="F42" s="1"/>
      <c r="G42" s="1"/>
      <c r="H42" s="1"/>
    </row>
    <row r="43" spans="1:8" ht="18.75" customHeight="1">
      <c r="A43" s="1"/>
      <c r="B43" s="42" t="s">
        <v>45</v>
      </c>
      <c r="C43" s="1"/>
      <c r="D43" s="1"/>
      <c r="E43" s="16">
        <f>4.42*2829.9*9</f>
        <v>112573.42199999999</v>
      </c>
      <c r="F43" s="1"/>
      <c r="G43" s="2"/>
      <c r="H43" s="12">
        <f>E43</f>
        <v>112573.42199999999</v>
      </c>
    </row>
    <row r="44" spans="1:8" ht="30">
      <c r="A44" s="9"/>
      <c r="B44" s="41" t="s">
        <v>46</v>
      </c>
      <c r="C44" s="10"/>
      <c r="D44" s="1"/>
      <c r="E44" s="16">
        <f>0.02*2829.9*12</f>
        <v>679.17600000000004</v>
      </c>
      <c r="F44" s="11"/>
      <c r="G44" s="21"/>
      <c r="H44" s="22">
        <f>E44</f>
        <v>679.17600000000004</v>
      </c>
    </row>
    <row r="45" spans="1:8" ht="19.5" customHeight="1">
      <c r="A45" s="9"/>
      <c r="B45" s="59" t="s">
        <v>50</v>
      </c>
      <c r="C45" s="10"/>
      <c r="D45" s="1"/>
      <c r="E45" s="16"/>
      <c r="F45" s="11"/>
      <c r="G45" s="21"/>
      <c r="H45" s="22"/>
    </row>
    <row r="46" spans="1:8" ht="30">
      <c r="A46" s="9"/>
      <c r="B46" s="63" t="s">
        <v>51</v>
      </c>
      <c r="C46" s="10"/>
      <c r="D46" s="1"/>
      <c r="E46" s="16"/>
      <c r="F46" s="64">
        <v>44355.12</v>
      </c>
      <c r="G46" s="65"/>
      <c r="H46" s="66">
        <f>F46</f>
        <v>44355.12</v>
      </c>
    </row>
    <row r="47" spans="1:8" ht="60.75" customHeight="1">
      <c r="A47" s="9"/>
      <c r="B47" s="59" t="s">
        <v>47</v>
      </c>
      <c r="C47" s="10"/>
      <c r="D47" s="1"/>
      <c r="E47" s="16"/>
      <c r="F47" s="11"/>
      <c r="G47" s="21"/>
      <c r="H47" s="22"/>
    </row>
    <row r="48" spans="1:8">
      <c r="A48" s="9"/>
      <c r="B48" s="41" t="s">
        <v>48</v>
      </c>
      <c r="C48" s="10"/>
      <c r="D48" s="1"/>
      <c r="E48" s="16">
        <f>0.98*2829.9*12</f>
        <v>33279.624000000003</v>
      </c>
      <c r="F48" s="11"/>
      <c r="G48" s="21"/>
      <c r="H48" s="22">
        <f>E48</f>
        <v>33279.624000000003</v>
      </c>
    </row>
    <row r="49" spans="1:10">
      <c r="A49" s="9"/>
      <c r="B49" s="41" t="s">
        <v>49</v>
      </c>
      <c r="C49" s="10"/>
      <c r="D49" s="1"/>
      <c r="E49" s="16">
        <f>1*2829.9*12</f>
        <v>33958.800000000003</v>
      </c>
      <c r="F49" s="11"/>
      <c r="G49" s="21"/>
      <c r="H49" s="22">
        <f>E49</f>
        <v>33958.800000000003</v>
      </c>
    </row>
    <row r="50" spans="1:10">
      <c r="A50" s="9"/>
      <c r="B50" s="41" t="s">
        <v>0</v>
      </c>
      <c r="C50" s="10"/>
      <c r="D50" s="1"/>
      <c r="E50" s="16">
        <f>3.82*2829.9*12</f>
        <v>129722.61600000001</v>
      </c>
      <c r="F50" s="11"/>
      <c r="G50" s="21"/>
      <c r="H50" s="22">
        <f>E50</f>
        <v>129722.61600000001</v>
      </c>
    </row>
    <row r="51" spans="1:10" ht="30" customHeight="1">
      <c r="A51" s="1"/>
      <c r="B51" s="15" t="s">
        <v>10</v>
      </c>
      <c r="C51" s="1"/>
      <c r="D51" s="1"/>
      <c r="E51" s="3">
        <f>SUM(E12:E50)</f>
        <v>589354.97400000005</v>
      </c>
      <c r="F51" s="23">
        <f>SUM(F46:F50)</f>
        <v>44355.12</v>
      </c>
      <c r="G51" s="23">
        <f>SUM(G18:G50)</f>
        <v>7234.4</v>
      </c>
      <c r="H51" s="3">
        <f>SUM(H12:H50)</f>
        <v>640944.49399999995</v>
      </c>
      <c r="I51" s="34"/>
      <c r="J51" s="34"/>
    </row>
    <row r="52" spans="1:10" ht="33.75" customHeight="1">
      <c r="A52" s="1"/>
      <c r="B52" s="15" t="s">
        <v>11</v>
      </c>
      <c r="C52" s="1"/>
      <c r="D52" s="1"/>
      <c r="E52" s="3"/>
      <c r="F52" s="1"/>
      <c r="G52" s="1"/>
      <c r="H52" s="67">
        <f>H51-E51</f>
        <v>51589.519999999902</v>
      </c>
      <c r="J52" s="34"/>
    </row>
    <row r="53" spans="1:10" ht="24.75" customHeight="1">
      <c r="A53" s="1"/>
      <c r="B53" s="4" t="s">
        <v>52</v>
      </c>
      <c r="C53" s="1"/>
      <c r="D53" s="1"/>
      <c r="E53" s="18"/>
      <c r="F53" s="1"/>
      <c r="G53" s="1"/>
      <c r="H53" s="31">
        <v>66028.570000000007</v>
      </c>
    </row>
    <row r="55" spans="1:10">
      <c r="B55" s="68" t="s">
        <v>59</v>
      </c>
    </row>
  </sheetData>
  <mergeCells count="5">
    <mergeCell ref="C1:H1"/>
    <mergeCell ref="D2:H2"/>
    <mergeCell ref="D3:H3"/>
    <mergeCell ref="B4:H4"/>
    <mergeCell ref="B5:H7"/>
  </mergeCells>
  <pageMargins left="0.28999999999999998" right="0.3" top="0.55118110236220474" bottom="0.55118110236220474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на сайт</vt:lpstr>
      <vt:lpstr>2019г. для собрания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2020-04-23T05:41:35Z</dcterms:modified>
</cp:coreProperties>
</file>