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6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H47" i="1"/>
  <c r="G47"/>
  <c r="F47"/>
  <c r="E47"/>
  <c r="G25"/>
  <c r="G8"/>
  <c r="H8"/>
  <c r="H46"/>
  <c r="G46"/>
  <c r="G32"/>
  <c r="H21"/>
  <c r="G21"/>
  <c r="H44"/>
  <c r="E12" l="1"/>
  <c r="E11"/>
  <c r="E4"/>
  <c r="E42"/>
  <c r="E40"/>
  <c r="E39"/>
  <c r="E38"/>
  <c r="E36"/>
  <c r="E35"/>
  <c r="E34"/>
  <c r="E31"/>
  <c r="E30"/>
  <c r="E29"/>
  <c r="E32"/>
  <c r="E27"/>
  <c r="E26"/>
  <c r="E24"/>
  <c r="E22"/>
  <c r="E21"/>
  <c r="E20"/>
  <c r="E19"/>
  <c r="E15"/>
  <c r="E13"/>
  <c r="E8"/>
  <c r="H45"/>
  <c r="H11" l="1"/>
  <c r="H25"/>
  <c r="H32" l="1"/>
  <c r="H20"/>
  <c r="H30" l="1"/>
  <c r="H29"/>
  <c r="H31"/>
  <c r="H34"/>
  <c r="H35"/>
  <c r="H36"/>
  <c r="H38"/>
  <c r="H39"/>
  <c r="H40"/>
  <c r="H27"/>
  <c r="H26"/>
  <c r="H22"/>
  <c r="H19"/>
  <c r="H15"/>
  <c r="H13"/>
  <c r="H12"/>
  <c r="H48" l="1"/>
</calcChain>
</file>

<file path=xl/sharedStrings.xml><?xml version="1.0" encoding="utf-8"?>
<sst xmlns="http://schemas.openxmlformats.org/spreadsheetml/2006/main" count="69" uniqueCount="58">
  <si>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</si>
  <si>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</si>
  <si>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</si>
  <si>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</si>
  <si>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</si>
  <si>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</si>
  <si>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</si>
  <si>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2.1. Промывка и регулировка системы отопления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</si>
  <si>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</si>
  <si>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</si>
  <si>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</si>
  <si>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</si>
  <si>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</si>
  <si>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</si>
  <si>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</si>
  <si>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</si>
  <si>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</si>
  <si>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</si>
  <si>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</si>
  <si>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</si>
  <si>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</si>
  <si>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</si>
  <si>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</si>
  <si>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</si>
  <si>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</si>
  <si>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</si>
  <si>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</si>
  <si>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</si>
  <si>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</si>
  <si>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</si>
  <si>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</si>
  <si>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</si>
  <si>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</si>
  <si>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</si>
  <si>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>2. Работы, выполняемые в целях надлежащего содержания систем теплоснабжения</t>
  </si>
  <si>
    <t xml:space="preserve">3.4. Уборка и выкашивание газонов </t>
  </si>
  <si>
    <t xml:space="preserve">    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</si>
  <si>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</si>
  <si>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t xml:space="preserve">1.4. Проведение дератизации и дезинсекции помещений подвала </t>
  </si>
  <si>
    <t>4.1. Вывоз ТКО</t>
  </si>
  <si>
    <t>4.2. Вывоз крупногабаритного мусора</t>
  </si>
  <si>
    <t xml:space="preserve">2.3. Уборка крыльца, площадки перед входом в подъезд </t>
  </si>
  <si>
    <t>ΙΙ. Работы и услуги по содержанию иного общего имущества в МКД</t>
  </si>
  <si>
    <t xml:space="preserve">Составила:инженер  ООО"Континент": Каминская Н.И. </t>
  </si>
  <si>
    <t>3. Работы, выполняемые в целях надлежащего содержания систем электрооборудования</t>
  </si>
  <si>
    <t>Стоимость  за 1 кв.м общей площади  25,12 руб.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</si>
  <si>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7 по ул. пер.Хасанский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01.08.2019 по 31.12.2019 г. (5 месяцев)</t>
  </si>
  <si>
    <t>3)электрооборудования - 1 раз в месяц</t>
  </si>
  <si>
    <t>Съем показаний ИПУ и ОДПУ</t>
  </si>
  <si>
    <t>Обслуживание теплового узла</t>
  </si>
  <si>
    <t>Поверка теплового счетчика</t>
  </si>
  <si>
    <t>очистка от снега, льда, посыпка песком- 89,49 кв.м.</t>
  </si>
  <si>
    <t>6.Дополнительные работы и услуги</t>
  </si>
  <si>
    <t>6.1. Частичный ремонт кровли</t>
  </si>
  <si>
    <t>1.Гермитизация примыканий вентшахт (Акт от 08.08.2019 г.)</t>
  </si>
  <si>
    <t>2.Замена задвижек д=50мм в ТУ (Акт от 22.08.2019 г.)</t>
  </si>
  <si>
    <t>3. Смена водомера в ВУ дома(Акт от 12.09.2019 г.)</t>
  </si>
  <si>
    <t>Работы, выполняемые в целях надлежащего содержания мкд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</si>
</sst>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i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2" fontId="1" fillId="0" borderId="14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right" vertical="top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18" xfId="0" applyNumberFormat="1" applyFont="1" applyFill="1" applyBorder="1" applyAlignment="1" applyProtection="1">
      <alignment horizontal="center"/>
    </xf>
    <xf numFmtId="2" fontId="5" fillId="0" borderId="5" xfId="0" applyNumberFormat="1" applyFont="1" applyFill="1" applyBorder="1" applyAlignment="1" applyProtection="1">
      <alignment horizontal="right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49" fontId="1" fillId="0" borderId="6" xfId="0" applyNumberFormat="1" applyFont="1" applyFill="1" applyBorder="1" applyAlignment="1" applyProtection="1"/>
    <xf numFmtId="0" fontId="4" fillId="0" borderId="1" xfId="0" applyFont="1" applyBorder="1" applyAlignment="1">
      <alignment wrapText="1"/>
    </xf>
    <xf numFmtId="2" fontId="1" fillId="0" borderId="5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vertical="center"/>
    </xf>
    <xf numFmtId="0" fontId="4" fillId="0" borderId="17" xfId="0" applyFont="1" applyBorder="1" applyAlignment="1">
      <alignment vertical="top" wrapText="1"/>
    </xf>
    <xf numFmtId="2" fontId="3" fillId="2" borderId="22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wrapText="1" indent="3"/>
    </xf>
    <xf numFmtId="2" fontId="1" fillId="4" borderId="5" xfId="0" applyNumberFormat="1" applyFont="1" applyFill="1" applyBorder="1" applyAlignment="1" applyProtection="1">
      <alignment horizontal="right"/>
    </xf>
    <xf numFmtId="2" fontId="5" fillId="4" borderId="1" xfId="0" applyNumberFormat="1" applyFont="1" applyFill="1" applyBorder="1" applyAlignment="1" applyProtection="1"/>
    <xf numFmtId="2" fontId="1" fillId="4" borderId="1" xfId="0" applyNumberFormat="1" applyFont="1" applyFill="1" applyBorder="1" applyAlignment="1" applyProtection="1"/>
    <xf numFmtId="0" fontId="12" fillId="0" borderId="0" xfId="0" applyFont="1" applyBorder="1" applyAlignment="1">
      <alignment horizontal="center" wrapText="1"/>
    </xf>
    <xf numFmtId="0" fontId="0" fillId="0" borderId="0" xfId="0" applyBorder="1"/>
    <xf numFmtId="4" fontId="3" fillId="0" borderId="19" xfId="0" applyNumberFormat="1" applyFont="1" applyBorder="1"/>
    <xf numFmtId="0" fontId="9" fillId="0" borderId="1" xfId="0" applyNumberFormat="1" applyFont="1" applyFill="1" applyBorder="1" applyAlignment="1" applyProtection="1">
      <alignment horizontal="center" wrapText="1"/>
    </xf>
    <xf numFmtId="2" fontId="3" fillId="0" borderId="1" xfId="0" applyNumberFormat="1" applyFont="1" applyFill="1" applyBorder="1" applyAlignment="1" applyProtection="1">
      <alignment horizontal="center" wrapText="1"/>
    </xf>
    <xf numFmtId="2" fontId="3" fillId="0" borderId="1" xfId="0" applyNumberFormat="1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right"/>
    </xf>
    <xf numFmtId="2" fontId="3" fillId="2" borderId="21" xfId="0" applyNumberFormat="1" applyFont="1" applyFill="1" applyBorder="1" applyAlignment="1" applyProtection="1">
      <alignment horizontal="right"/>
    </xf>
    <xf numFmtId="0" fontId="8" fillId="0" borderId="0" xfId="0" applyFont="1" applyBorder="1" applyAlignment="1">
      <alignment horizontal="center" wrapText="1"/>
    </xf>
    <xf numFmtId="49" fontId="1" fillId="0" borderId="0" xfId="0" applyNumberFormat="1" applyFont="1" applyFill="1" applyBorder="1" applyAlignment="1" applyProtection="1">
      <alignment horizontal="right"/>
    </xf>
    <xf numFmtId="0" fontId="8" fillId="3" borderId="1" xfId="0" applyFont="1" applyFill="1" applyBorder="1" applyAlignment="1">
      <alignment horizontal="left" wrapText="1" indent="6"/>
    </xf>
    <xf numFmtId="49" fontId="1" fillId="0" borderId="6" xfId="0" applyNumberFormat="1" applyFont="1" applyFill="1" applyBorder="1" applyAlignment="1" applyProtection="1">
      <alignment horizontal="right"/>
    </xf>
    <xf numFmtId="49" fontId="1" fillId="0" borderId="15" xfId="0" applyNumberFormat="1" applyFont="1" applyFill="1" applyBorder="1" applyAlignment="1" applyProtection="1">
      <alignment horizontal="right" vertical="top"/>
    </xf>
    <xf numFmtId="49" fontId="5" fillId="0" borderId="6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1" fillId="0" borderId="4" xfId="0" applyNumberFormat="1" applyFont="1" applyFill="1" applyBorder="1" applyAlignment="1" applyProtection="1"/>
    <xf numFmtId="0" fontId="15" fillId="0" borderId="0" xfId="0" applyFont="1" applyBorder="1" applyAlignment="1">
      <alignment wrapText="1"/>
    </xf>
    <xf numFmtId="0" fontId="16" fillId="0" borderId="1" xfId="0" applyNumberFormat="1" applyFont="1" applyFill="1" applyBorder="1" applyAlignment="1" applyProtection="1"/>
    <xf numFmtId="2" fontId="16" fillId="0" borderId="1" xfId="0" applyNumberFormat="1" applyFont="1" applyFill="1" applyBorder="1" applyAlignment="1" applyProtection="1"/>
    <xf numFmtId="2" fontId="17" fillId="2" borderId="1" xfId="0" applyNumberFormat="1" applyFont="1" applyFill="1" applyBorder="1" applyAlignment="1" applyProtection="1"/>
    <xf numFmtId="2" fontId="16" fillId="0" borderId="5" xfId="0" applyNumberFormat="1" applyFont="1" applyFill="1" applyBorder="1" applyAlignment="1" applyProtection="1">
      <alignment horizontal="right" vertical="center"/>
    </xf>
    <xf numFmtId="0" fontId="18" fillId="0" borderId="1" xfId="0" applyFont="1" applyBorder="1" applyAlignment="1">
      <alignment wrapText="1"/>
    </xf>
    <xf numFmtId="2" fontId="16" fillId="2" borderId="1" xfId="0" applyNumberFormat="1" applyFont="1" applyFill="1" applyBorder="1" applyAlignment="1" applyProtection="1"/>
    <xf numFmtId="2" fontId="16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13" fillId="0" borderId="0" xfId="0" applyFont="1" applyAlignment="1">
      <alignment horizontal="right"/>
    </xf>
    <xf numFmtId="2" fontId="1" fillId="5" borderId="3" xfId="0" applyNumberFormat="1" applyFont="1" applyFill="1" applyBorder="1" applyAlignment="1" applyProtection="1">
      <alignment horizontal="right"/>
    </xf>
    <xf numFmtId="2" fontId="1" fillId="5" borderId="5" xfId="0" applyNumberFormat="1" applyFont="1" applyFill="1" applyBorder="1" applyAlignment="1" applyProtection="1">
      <alignment horizontal="right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right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14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6" fillId="0" borderId="0" xfId="0" applyNumberFormat="1" applyFont="1" applyAlignment="1"/>
    <xf numFmtId="2" fontId="1" fillId="0" borderId="5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wrapText="1"/>
    </xf>
    <xf numFmtId="2" fontId="16" fillId="0" borderId="14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zoomScale="125" zoomScaleNormal="125" workbookViewId="0">
      <selection activeCell="K3" sqref="K3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9.28515625" customWidth="1"/>
    <col min="7" max="7" width="9" customWidth="1"/>
    <col min="8" max="8" width="10.42578125" customWidth="1"/>
    <col min="9" max="10" width="9.7109375" customWidth="1"/>
  </cols>
  <sheetData>
    <row r="1" spans="1:10" ht="15" customHeight="1">
      <c r="B1" s="106"/>
      <c r="C1" s="106"/>
      <c r="D1" s="106"/>
      <c r="E1" s="106"/>
      <c r="F1" s="106"/>
      <c r="G1" s="106"/>
      <c r="H1" s="106"/>
    </row>
    <row r="2" spans="1:10" ht="63.75" customHeight="1">
      <c r="B2" s="109" t="s">
        <v>46</v>
      </c>
      <c r="C2" s="109"/>
      <c r="D2" s="109"/>
      <c r="E2" s="109"/>
      <c r="F2" s="109"/>
      <c r="G2" s="109"/>
      <c r="H2" s="109"/>
      <c r="I2" s="110"/>
      <c r="J2" s="1"/>
    </row>
    <row r="3" spans="1:10" ht="108.7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0" t="s">
        <v>30</v>
      </c>
      <c r="G3" s="2" t="s">
        <v>5</v>
      </c>
      <c r="H3" s="40" t="s">
        <v>29</v>
      </c>
    </row>
    <row r="4" spans="1:10" ht="23.25" customHeight="1">
      <c r="A4" s="2"/>
      <c r="B4" s="42" t="s">
        <v>45</v>
      </c>
      <c r="C4" s="82" t="s">
        <v>6</v>
      </c>
      <c r="D4" s="118">
        <v>2339.0100000000002</v>
      </c>
      <c r="E4" s="83">
        <f>D4*25.12*5</f>
        <v>293779.65600000002</v>
      </c>
      <c r="F4" s="4"/>
      <c r="G4" s="4"/>
      <c r="H4" s="4"/>
    </row>
    <row r="5" spans="1:10" ht="44.25" customHeight="1" thickBot="1">
      <c r="A5" s="5"/>
      <c r="B5" s="56" t="s">
        <v>36</v>
      </c>
      <c r="C5" s="6"/>
      <c r="D5" s="6"/>
      <c r="E5" s="7"/>
      <c r="F5" s="7"/>
      <c r="G5" s="7"/>
      <c r="H5" s="7"/>
    </row>
    <row r="6" spans="1:10" ht="31.5" customHeight="1" thickBot="1">
      <c r="A6" s="8"/>
      <c r="B6" s="57" t="s">
        <v>37</v>
      </c>
      <c r="C6" s="6"/>
      <c r="D6" s="6"/>
      <c r="E6" s="7"/>
      <c r="F6" s="7"/>
      <c r="G6" s="7"/>
      <c r="H6" s="7"/>
    </row>
    <row r="7" spans="1:10" ht="42" customHeight="1">
      <c r="A7" s="9"/>
      <c r="B7" s="75" t="s">
        <v>31</v>
      </c>
      <c r="C7" s="6"/>
      <c r="D7" s="6"/>
      <c r="E7" s="6"/>
      <c r="F7" s="6"/>
      <c r="G7" s="6"/>
      <c r="H7" s="6"/>
    </row>
    <row r="8" spans="1:10" ht="17.25" customHeight="1">
      <c r="A8" s="88"/>
      <c r="B8" s="89" t="s">
        <v>32</v>
      </c>
      <c r="C8" s="113"/>
      <c r="D8" s="113"/>
      <c r="E8" s="116">
        <f>2.4*D4*5</f>
        <v>28068.120000000003</v>
      </c>
      <c r="F8" s="113"/>
      <c r="G8" s="113">
        <f>360+47</f>
        <v>407</v>
      </c>
      <c r="H8" s="116">
        <f>E8+G8</f>
        <v>28475.120000000003</v>
      </c>
      <c r="J8" s="71"/>
    </row>
    <row r="9" spans="1:10" ht="17.25" customHeight="1">
      <c r="A9" s="90"/>
      <c r="B9" s="89" t="s">
        <v>33</v>
      </c>
      <c r="C9" s="112"/>
      <c r="D9" s="112"/>
      <c r="E9" s="115"/>
      <c r="F9" s="112"/>
      <c r="G9" s="112"/>
      <c r="H9" s="115"/>
      <c r="J9" s="71"/>
    </row>
    <row r="10" spans="1:10" ht="17.25" customHeight="1">
      <c r="A10" s="111"/>
      <c r="B10" s="89" t="s">
        <v>47</v>
      </c>
      <c r="C10" s="114"/>
      <c r="D10" s="114"/>
      <c r="E10" s="117"/>
      <c r="F10" s="114"/>
      <c r="G10" s="114"/>
      <c r="H10" s="117"/>
      <c r="J10" s="71"/>
    </row>
    <row r="11" spans="1:10" ht="17.25" customHeight="1">
      <c r="A11" s="111"/>
      <c r="B11" s="120" t="s">
        <v>48</v>
      </c>
      <c r="C11" s="51"/>
      <c r="D11" s="51"/>
      <c r="E11" s="119">
        <f>0.6*D4*5</f>
        <v>7017.0300000000007</v>
      </c>
      <c r="F11" s="51"/>
      <c r="G11" s="51"/>
      <c r="H11" s="119">
        <f>E11</f>
        <v>7017.0300000000007</v>
      </c>
      <c r="J11" s="71"/>
    </row>
    <row r="12" spans="1:10" ht="18.75" customHeight="1" thickBot="1">
      <c r="A12" s="43"/>
      <c r="B12" s="58" t="s">
        <v>49</v>
      </c>
      <c r="C12" s="50"/>
      <c r="D12" s="50"/>
      <c r="E12" s="53">
        <f>0.85*5*D4</f>
        <v>9940.7925000000014</v>
      </c>
      <c r="F12" s="50"/>
      <c r="G12" s="50"/>
      <c r="H12" s="53">
        <f>E12</f>
        <v>9940.7925000000014</v>
      </c>
      <c r="J12" s="87"/>
    </row>
    <row r="13" spans="1:10" ht="16.5" customHeight="1" thickBot="1">
      <c r="A13" s="43"/>
      <c r="B13" s="58" t="s">
        <v>50</v>
      </c>
      <c r="C13" s="41"/>
      <c r="D13" s="41"/>
      <c r="E13" s="53">
        <f>0.18*D4*5</f>
        <v>2105.1090000000004</v>
      </c>
      <c r="F13" s="41"/>
      <c r="G13" s="41"/>
      <c r="H13" s="53">
        <f>E13</f>
        <v>2105.1090000000004</v>
      </c>
      <c r="J13" s="87"/>
    </row>
    <row r="14" spans="1:10" ht="27.75" customHeight="1" thickBot="1">
      <c r="A14" s="43"/>
      <c r="B14" s="49" t="s">
        <v>34</v>
      </c>
      <c r="C14" s="41"/>
      <c r="D14" s="41"/>
      <c r="E14" s="70"/>
      <c r="F14" s="41"/>
      <c r="G14" s="41"/>
      <c r="H14" s="70"/>
      <c r="J14" s="87"/>
    </row>
    <row r="15" spans="1:10" ht="16.5" customHeight="1">
      <c r="A15" s="43"/>
      <c r="B15" s="95" t="s">
        <v>7</v>
      </c>
      <c r="C15" s="41"/>
      <c r="D15" s="41"/>
      <c r="E15" s="53">
        <f>0.85*5*D4</f>
        <v>9940.7925000000014</v>
      </c>
      <c r="F15" s="41"/>
      <c r="G15" s="41"/>
      <c r="H15" s="53">
        <f>E15</f>
        <v>9940.7925000000014</v>
      </c>
      <c r="J15" s="87"/>
    </row>
    <row r="16" spans="1:10" ht="30" customHeight="1">
      <c r="A16" s="91"/>
      <c r="B16" s="121" t="s">
        <v>44</v>
      </c>
      <c r="C16" s="41"/>
      <c r="D16" s="41"/>
      <c r="E16" s="70"/>
      <c r="F16" s="41"/>
      <c r="G16" s="41"/>
      <c r="H16" s="70"/>
      <c r="J16" s="87"/>
    </row>
    <row r="17" spans="1:11" ht="24" customHeight="1" thickBot="1">
      <c r="A17" s="43"/>
      <c r="B17" s="59" t="s">
        <v>42</v>
      </c>
      <c r="C17" s="41"/>
      <c r="D17" s="41"/>
      <c r="E17" s="53"/>
      <c r="F17" s="41"/>
      <c r="G17" s="41"/>
      <c r="H17" s="53"/>
      <c r="J17" s="87"/>
    </row>
    <row r="18" spans="1:11" ht="18.75" customHeight="1" thickBot="1">
      <c r="A18" s="43"/>
      <c r="B18" s="45" t="s">
        <v>8</v>
      </c>
      <c r="C18" s="41"/>
      <c r="D18" s="41"/>
      <c r="E18" s="53"/>
      <c r="F18" s="41"/>
      <c r="G18" s="41"/>
      <c r="H18" s="70"/>
      <c r="J18" s="87"/>
    </row>
    <row r="19" spans="1:11" ht="18.75" customHeight="1" thickBot="1">
      <c r="A19" s="43"/>
      <c r="B19" s="46" t="s">
        <v>9</v>
      </c>
      <c r="C19" s="51" t="s">
        <v>6</v>
      </c>
      <c r="D19" s="41">
        <v>418.41</v>
      </c>
      <c r="E19" s="76">
        <f>2.14*5*D4</f>
        <v>25027.407000000007</v>
      </c>
      <c r="F19" s="41"/>
      <c r="G19" s="41"/>
      <c r="H19" s="53">
        <f>E19</f>
        <v>25027.407000000007</v>
      </c>
      <c r="J19" s="87"/>
    </row>
    <row r="20" spans="1:11" ht="18.75" customHeight="1" thickBot="1">
      <c r="A20" s="17"/>
      <c r="B20" s="47" t="s">
        <v>10</v>
      </c>
      <c r="C20" s="19" t="s">
        <v>6</v>
      </c>
      <c r="D20" s="6">
        <v>418.41</v>
      </c>
      <c r="E20" s="20">
        <f>0.71*5*D4</f>
        <v>8303.4855000000007</v>
      </c>
      <c r="F20" s="20"/>
      <c r="G20" s="13"/>
      <c r="H20" s="10">
        <f>E20+G20</f>
        <v>8303.4855000000007</v>
      </c>
      <c r="J20" s="87"/>
    </row>
    <row r="21" spans="1:11" ht="16.5" thickBot="1">
      <c r="A21" s="9"/>
      <c r="B21" s="48" t="s">
        <v>11</v>
      </c>
      <c r="C21" s="66" t="s">
        <v>6</v>
      </c>
      <c r="D21" s="6">
        <v>661.42</v>
      </c>
      <c r="E21" s="20">
        <f>0.08*5*D4</f>
        <v>935.60400000000016</v>
      </c>
      <c r="F21" s="20"/>
      <c r="G21" s="13">
        <f>75</f>
        <v>75</v>
      </c>
      <c r="H21" s="67">
        <f>E21+G21</f>
        <v>1010.6040000000002</v>
      </c>
      <c r="J21" s="87"/>
    </row>
    <row r="22" spans="1:11" ht="17.25" customHeight="1" thickBot="1">
      <c r="A22" s="9"/>
      <c r="B22" s="68" t="s">
        <v>38</v>
      </c>
      <c r="C22" s="27" t="s">
        <v>6</v>
      </c>
      <c r="D22" s="11">
        <v>685.27</v>
      </c>
      <c r="E22" s="23">
        <f>0.12*5*D4</f>
        <v>1403.4060000000002</v>
      </c>
      <c r="F22" s="23"/>
      <c r="G22" s="24"/>
      <c r="H22" s="65">
        <f>E22</f>
        <v>1403.4060000000002</v>
      </c>
      <c r="J22" s="87"/>
    </row>
    <row r="23" spans="1:11" ht="29.25" customHeight="1" thickBot="1">
      <c r="A23" s="9"/>
      <c r="B23" s="74" t="s">
        <v>12</v>
      </c>
      <c r="C23" s="19"/>
      <c r="D23" s="6"/>
      <c r="E23" s="20"/>
      <c r="F23" s="20"/>
      <c r="G23" s="13"/>
      <c r="H23" s="10"/>
      <c r="J23" s="87"/>
    </row>
    <row r="24" spans="1:11" ht="15.75">
      <c r="A24" s="17"/>
      <c r="B24" s="60" t="s">
        <v>13</v>
      </c>
      <c r="C24" s="113" t="s">
        <v>6</v>
      </c>
      <c r="D24" s="113">
        <v>790.26</v>
      </c>
      <c r="E24" s="107">
        <f>0.85*5*D4</f>
        <v>9940.7925000000014</v>
      </c>
      <c r="F24" s="21"/>
      <c r="G24" s="22"/>
      <c r="H24" s="25"/>
      <c r="J24" s="87"/>
    </row>
    <row r="25" spans="1:11" ht="16.5" thickBot="1">
      <c r="A25" s="92"/>
      <c r="B25" s="93" t="s">
        <v>51</v>
      </c>
      <c r="C25" s="114"/>
      <c r="D25" s="114"/>
      <c r="E25" s="108"/>
      <c r="F25" s="24"/>
      <c r="G25" s="24">
        <f>37.5+51.8+33.6</f>
        <v>122.9</v>
      </c>
      <c r="H25" s="28">
        <f>E24+G25</f>
        <v>10063.692500000001</v>
      </c>
      <c r="J25" s="87"/>
    </row>
    <row r="26" spans="1:11" ht="32.25" customHeight="1" thickBot="1">
      <c r="A26" s="26"/>
      <c r="B26" s="47" t="s">
        <v>14</v>
      </c>
      <c r="C26" s="29" t="s">
        <v>6</v>
      </c>
      <c r="D26" s="11">
        <v>87.25</v>
      </c>
      <c r="E26" s="23">
        <f>0.5*5*D4</f>
        <v>5847.5250000000005</v>
      </c>
      <c r="F26" s="23"/>
      <c r="G26" s="24"/>
      <c r="H26" s="28">
        <f>E26</f>
        <v>5847.5250000000005</v>
      </c>
      <c r="J26" s="87"/>
    </row>
    <row r="27" spans="1:11" ht="16.5" thickBot="1">
      <c r="A27" s="9"/>
      <c r="B27" s="72" t="s">
        <v>41</v>
      </c>
      <c r="C27" s="30" t="s">
        <v>6</v>
      </c>
      <c r="D27" s="6">
        <v>29.19</v>
      </c>
      <c r="E27" s="18">
        <f>0.35*5*D4</f>
        <v>4093.2675000000004</v>
      </c>
      <c r="F27" s="18"/>
      <c r="G27" s="13"/>
      <c r="H27" s="28">
        <f>E27</f>
        <v>4093.2675000000004</v>
      </c>
      <c r="J27" s="87"/>
    </row>
    <row r="28" spans="1:11" ht="28.5">
      <c r="A28" s="9"/>
      <c r="B28" s="94" t="s">
        <v>15</v>
      </c>
      <c r="C28" s="54"/>
      <c r="D28" s="51"/>
      <c r="E28" s="55"/>
      <c r="F28" s="52"/>
      <c r="G28" s="52"/>
      <c r="H28" s="53"/>
      <c r="J28" s="87"/>
    </row>
    <row r="29" spans="1:11" ht="16.5" thickBot="1">
      <c r="A29" s="63"/>
      <c r="B29" s="64" t="s">
        <v>16</v>
      </c>
      <c r="C29" s="6" t="s">
        <v>6</v>
      </c>
      <c r="D29" s="30">
        <v>790.26</v>
      </c>
      <c r="E29" s="77">
        <f>0.65*5*D4</f>
        <v>7601.7825000000012</v>
      </c>
      <c r="F29" s="32"/>
      <c r="G29" s="13"/>
      <c r="H29" s="28">
        <f>E29</f>
        <v>7601.7825000000012</v>
      </c>
      <c r="J29" s="87"/>
    </row>
    <row r="30" spans="1:11" ht="27.75" customHeight="1" thickBot="1">
      <c r="A30" s="12"/>
      <c r="B30" s="61" t="s">
        <v>17</v>
      </c>
      <c r="C30" s="6" t="s">
        <v>6</v>
      </c>
      <c r="D30" s="11">
        <v>87.25</v>
      </c>
      <c r="E30" s="13">
        <f>0.4*5*D4</f>
        <v>4678.0200000000004</v>
      </c>
      <c r="F30" s="13"/>
      <c r="G30" s="13"/>
      <c r="H30" s="28">
        <f>E30</f>
        <v>4678.0200000000004</v>
      </c>
      <c r="J30" s="87"/>
    </row>
    <row r="31" spans="1:11" ht="16.5" thickBot="1">
      <c r="A31" s="12"/>
      <c r="B31" s="62" t="s">
        <v>18</v>
      </c>
      <c r="C31" s="6" t="s">
        <v>6</v>
      </c>
      <c r="D31" s="6">
        <v>29.19</v>
      </c>
      <c r="E31" s="13">
        <f>0.01*5*D4</f>
        <v>116.95050000000002</v>
      </c>
      <c r="F31" s="13"/>
      <c r="G31" s="13"/>
      <c r="H31" s="28">
        <f>E31</f>
        <v>116.95050000000002</v>
      </c>
      <c r="J31" s="87"/>
    </row>
    <row r="32" spans="1:11" ht="16.5" thickBot="1">
      <c r="A32" s="33"/>
      <c r="B32" s="58" t="s">
        <v>35</v>
      </c>
      <c r="C32" s="6" t="s">
        <v>6</v>
      </c>
      <c r="D32" s="6">
        <v>777.46</v>
      </c>
      <c r="E32" s="31">
        <f>0.89*5*D4</f>
        <v>10408.594500000001</v>
      </c>
      <c r="F32" s="32"/>
      <c r="G32" s="13">
        <f>33+95+19.8</f>
        <v>147.80000000000001</v>
      </c>
      <c r="H32" s="28">
        <f>E32+G32</f>
        <v>10556.3945</v>
      </c>
      <c r="J32" s="87"/>
      <c r="K32" t="s">
        <v>24</v>
      </c>
    </row>
    <row r="33" spans="1:10" ht="16.5" thickBot="1">
      <c r="A33" s="33"/>
      <c r="B33" s="49" t="s">
        <v>19</v>
      </c>
      <c r="C33" s="6"/>
      <c r="D33" s="6"/>
      <c r="E33" s="16"/>
      <c r="F33" s="16"/>
      <c r="G33" s="13"/>
      <c r="H33" s="28"/>
      <c r="J33" s="87"/>
    </row>
    <row r="34" spans="1:10" ht="17.25" customHeight="1" thickBot="1">
      <c r="A34" s="14"/>
      <c r="B34" s="58" t="s">
        <v>39</v>
      </c>
      <c r="C34" s="6"/>
      <c r="D34" s="6"/>
      <c r="E34" s="78">
        <f>4.42*5*D4</f>
        <v>51692.121000000006</v>
      </c>
      <c r="F34" s="32"/>
      <c r="G34" s="32"/>
      <c r="H34" s="28">
        <f t="shared" ref="H34:H40" si="0">E34</f>
        <v>51692.121000000006</v>
      </c>
      <c r="I34" s="36"/>
      <c r="J34" s="87"/>
    </row>
    <row r="35" spans="1:10" ht="15.75" customHeight="1">
      <c r="A35" s="14"/>
      <c r="B35" s="46" t="s">
        <v>40</v>
      </c>
      <c r="C35" s="6"/>
      <c r="D35" s="6"/>
      <c r="E35" s="7">
        <f>0.21*5*D4</f>
        <v>2455.9605000000001</v>
      </c>
      <c r="F35" s="32"/>
      <c r="G35" s="32"/>
      <c r="H35" s="28">
        <f t="shared" si="0"/>
        <v>2455.9605000000001</v>
      </c>
      <c r="J35" s="87"/>
    </row>
    <row r="36" spans="1:10" ht="32.25" customHeight="1" thickBot="1">
      <c r="A36" s="63"/>
      <c r="B36" s="64" t="s">
        <v>20</v>
      </c>
      <c r="C36" s="6"/>
      <c r="D36" s="6"/>
      <c r="E36" s="7">
        <f>0.01*5*D4</f>
        <v>116.95050000000002</v>
      </c>
      <c r="F36" s="32"/>
      <c r="G36" s="32"/>
      <c r="H36" s="28">
        <f t="shared" si="0"/>
        <v>116.95050000000002</v>
      </c>
      <c r="J36" s="87"/>
    </row>
    <row r="37" spans="1:10" ht="42.75" customHeight="1" thickBot="1">
      <c r="A37" s="63"/>
      <c r="B37" s="73" t="s">
        <v>21</v>
      </c>
      <c r="C37" s="6"/>
      <c r="D37" s="6"/>
      <c r="E37" s="7"/>
      <c r="F37" s="32"/>
      <c r="G37" s="32"/>
      <c r="H37" s="28"/>
      <c r="J37" s="79"/>
    </row>
    <row r="38" spans="1:10" ht="17.25" customHeight="1" thickBot="1">
      <c r="A38" s="63"/>
      <c r="B38" s="44" t="s">
        <v>22</v>
      </c>
      <c r="C38" s="6"/>
      <c r="D38" s="6"/>
      <c r="E38" s="7">
        <f>1.39*5*D4</f>
        <v>16256.119500000001</v>
      </c>
      <c r="F38" s="32"/>
      <c r="G38" s="32"/>
      <c r="H38" s="28">
        <f t="shared" si="0"/>
        <v>16256.119500000001</v>
      </c>
      <c r="J38" s="87"/>
    </row>
    <row r="39" spans="1:10" ht="17.25" customHeight="1">
      <c r="A39" s="63"/>
      <c r="B39" s="95" t="s">
        <v>23</v>
      </c>
      <c r="C39" s="6"/>
      <c r="D39" s="6"/>
      <c r="E39" s="7">
        <f>0.94*5*D4</f>
        <v>10993.347</v>
      </c>
      <c r="F39" s="32"/>
      <c r="G39" s="32"/>
      <c r="H39" s="28">
        <f t="shared" si="0"/>
        <v>10993.347</v>
      </c>
      <c r="J39" s="87"/>
    </row>
    <row r="40" spans="1:10" ht="18" customHeight="1">
      <c r="A40" s="63"/>
      <c r="B40" s="64" t="s">
        <v>25</v>
      </c>
      <c r="C40" s="96"/>
      <c r="D40" s="6"/>
      <c r="E40" s="7">
        <f>5.85*5*D4</f>
        <v>68416.04250000001</v>
      </c>
      <c r="F40" s="32"/>
      <c r="G40" s="32"/>
      <c r="H40" s="28">
        <f t="shared" si="0"/>
        <v>68416.04250000001</v>
      </c>
      <c r="J40" s="87"/>
    </row>
    <row r="41" spans="1:10" ht="18" customHeight="1">
      <c r="A41" s="14"/>
      <c r="B41" s="122" t="s">
        <v>52</v>
      </c>
      <c r="C41" s="96"/>
      <c r="D41" s="6"/>
      <c r="F41" s="32"/>
      <c r="G41" s="32"/>
      <c r="H41" s="28"/>
      <c r="J41" s="87"/>
    </row>
    <row r="42" spans="1:10" ht="18" customHeight="1">
      <c r="A42" s="63"/>
      <c r="B42" s="64" t="s">
        <v>53</v>
      </c>
      <c r="C42" s="96"/>
      <c r="D42" s="6"/>
      <c r="E42" s="7">
        <f>0.72*D4*5</f>
        <v>8420.4360000000015</v>
      </c>
      <c r="F42" s="32"/>
      <c r="G42" s="32"/>
      <c r="H42" s="28"/>
      <c r="J42" s="87"/>
    </row>
    <row r="43" spans="1:10" ht="18" customHeight="1">
      <c r="A43" s="14"/>
      <c r="B43" s="97" t="s">
        <v>57</v>
      </c>
      <c r="C43" s="98"/>
      <c r="D43" s="98"/>
      <c r="E43" s="99"/>
      <c r="F43" s="100"/>
      <c r="G43" s="100"/>
      <c r="H43" s="101"/>
      <c r="J43" s="87"/>
    </row>
    <row r="44" spans="1:10" ht="18" customHeight="1">
      <c r="A44" s="63"/>
      <c r="B44" s="102" t="s">
        <v>54</v>
      </c>
      <c r="C44" s="98"/>
      <c r="D44" s="98"/>
      <c r="E44" s="99"/>
      <c r="F44" s="103">
        <v>1365.76</v>
      </c>
      <c r="G44" s="103">
        <v>1200</v>
      </c>
      <c r="H44" s="101">
        <f>F44+G44</f>
        <v>2565.7600000000002</v>
      </c>
      <c r="J44" s="87"/>
    </row>
    <row r="45" spans="1:10" ht="13.5" customHeight="1">
      <c r="A45" s="63"/>
      <c r="B45" s="102" t="s">
        <v>55</v>
      </c>
      <c r="C45" s="98"/>
      <c r="D45" s="98"/>
      <c r="E45" s="99"/>
      <c r="F45" s="103">
        <v>3966.69</v>
      </c>
      <c r="G45" s="103">
        <v>5013.6000000000004</v>
      </c>
      <c r="H45" s="104">
        <f>G45+F45</f>
        <v>8980.2900000000009</v>
      </c>
      <c r="J45" s="87"/>
    </row>
    <row r="46" spans="1:10" ht="13.5" customHeight="1">
      <c r="A46" s="63"/>
      <c r="B46" s="102" t="s">
        <v>56</v>
      </c>
      <c r="C46" s="98"/>
      <c r="D46" s="98"/>
      <c r="E46" s="99"/>
      <c r="F46" s="103">
        <v>1562.6</v>
      </c>
      <c r="G46" s="103">
        <f>4450</f>
        <v>4450</v>
      </c>
      <c r="H46" s="123">
        <f>F46+G46</f>
        <v>6012.6</v>
      </c>
      <c r="J46" s="87"/>
    </row>
    <row r="47" spans="1:10" ht="27" customHeight="1">
      <c r="A47" s="63"/>
      <c r="B47" s="34" t="s">
        <v>26</v>
      </c>
      <c r="C47" s="6"/>
      <c r="D47" s="6"/>
      <c r="E47" s="84">
        <f>SUM(E8:E45)</f>
        <v>293779.65600000008</v>
      </c>
      <c r="F47" s="85">
        <f>SUM(F44:F46)</f>
        <v>6895.0499999999993</v>
      </c>
      <c r="G47" s="85">
        <f>SUM(G8:G46)</f>
        <v>11416.3</v>
      </c>
      <c r="H47" s="86">
        <f>SUM(H8:H46)</f>
        <v>303670.57</v>
      </c>
      <c r="J47" s="36"/>
    </row>
    <row r="48" spans="1:10" ht="27" customHeight="1">
      <c r="A48" s="63"/>
      <c r="B48" s="37" t="s">
        <v>27</v>
      </c>
      <c r="C48" s="6"/>
      <c r="D48" s="6"/>
      <c r="E48" s="35"/>
      <c r="F48" s="32"/>
      <c r="G48" s="32"/>
      <c r="H48" s="69">
        <f>H47-E47</f>
        <v>9890.9139999999315</v>
      </c>
      <c r="J48" s="36"/>
    </row>
    <row r="49" spans="1:10" ht="20.25" customHeight="1">
      <c r="A49" s="63"/>
      <c r="B49" s="15" t="s">
        <v>28</v>
      </c>
      <c r="C49" s="6"/>
      <c r="D49" s="6"/>
      <c r="E49" s="35"/>
      <c r="F49" s="32"/>
      <c r="G49" s="32"/>
      <c r="H49" s="81">
        <v>17942.900000000001</v>
      </c>
      <c r="J49" s="36"/>
    </row>
    <row r="50" spans="1:10" ht="15" customHeight="1">
      <c r="J50" s="80"/>
    </row>
    <row r="51" spans="1:10">
      <c r="B51" s="105" t="s">
        <v>43</v>
      </c>
      <c r="E51" s="39"/>
      <c r="F51" s="36"/>
      <c r="H51" s="39"/>
      <c r="J51" s="80"/>
    </row>
    <row r="52" spans="1:10">
      <c r="F52" s="39"/>
      <c r="G52" s="39"/>
      <c r="H52" s="38"/>
      <c r="J52" s="80"/>
    </row>
  </sheetData>
  <mergeCells count="11">
    <mergeCell ref="B1:H1"/>
    <mergeCell ref="E24:E25"/>
    <mergeCell ref="B2:I2"/>
    <mergeCell ref="C8:C10"/>
    <mergeCell ref="D8:D10"/>
    <mergeCell ref="E8:E10"/>
    <mergeCell ref="F8:F10"/>
    <mergeCell ref="G8:G10"/>
    <mergeCell ref="H8:H10"/>
    <mergeCell ref="C24:C25"/>
    <mergeCell ref="D24:D25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(6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2020-04-03T03:52:11Z</cp:lastPrinted>
  <dcterms:modified xsi:type="dcterms:W3CDTF">2020-04-22T06:07:00Z</dcterms:modified>
</cp:coreProperties>
</file>