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2019г. (7месяцев)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H44" i="1"/>
  <c r="E42"/>
  <c r="E41"/>
  <c r="H43"/>
  <c r="H7"/>
  <c r="G43"/>
  <c r="G23"/>
  <c r="G7"/>
  <c r="H24"/>
  <c r="H31"/>
  <c r="G31"/>
  <c r="H19"/>
  <c r="G19"/>
  <c r="E39"/>
  <c r="E38"/>
  <c r="E37"/>
  <c r="E35"/>
  <c r="E34"/>
  <c r="E33"/>
  <c r="E31"/>
  <c r="E30"/>
  <c r="E29"/>
  <c r="E28"/>
  <c r="E26"/>
  <c r="E25"/>
  <c r="E23"/>
  <c r="E21"/>
  <c r="E20"/>
  <c r="E19"/>
  <c r="E18"/>
  <c r="E15"/>
  <c r="E13"/>
  <c r="E11"/>
  <c r="E10"/>
  <c r="E7"/>
  <c r="E3"/>
  <c r="E43" l="1"/>
  <c r="H29"/>
  <c r="H28"/>
  <c r="H30"/>
  <c r="H33"/>
  <c r="H34"/>
  <c r="H35"/>
  <c r="H37"/>
  <c r="H38"/>
  <c r="H39"/>
  <c r="H26"/>
  <c r="H25"/>
  <c r="H21"/>
  <c r="H20"/>
  <c r="H18"/>
  <c r="H15"/>
  <c r="H13"/>
  <c r="H11"/>
  <c r="H10"/>
</calcChain>
</file>

<file path=xl/sharedStrings.xml><?xml version="1.0" encoding="utf-8"?>
<sst xmlns="http://schemas.openxmlformats.org/spreadsheetml/2006/main" count="55" uniqueCount="55">
  <si>
    <t>№ п/п</t>
  </si>
  <si>
    <t>Наименование работ</t>
  </si>
  <si>
    <t>Ед. изм.</t>
  </si>
  <si>
    <t>Объем</t>
  </si>
  <si>
    <t>Годовая плата,               руб.</t>
  </si>
  <si>
    <t>Материалы,                руб.</t>
  </si>
  <si>
    <t>м2</t>
  </si>
  <si>
    <t>2.1. Промывка и регулировка системы отопления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</si>
  <si>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</si>
  <si>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</si>
  <si>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</si>
  <si>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</si>
  <si>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</si>
  <si>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</si>
  <si>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очистка от снега, льда, посыпка песком</t>
  </si>
  <si>
    <t>2.2. Уборка контейнерной площадки и прилегающей к ней территории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</si>
  <si>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</si>
  <si>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</si>
  <si>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</si>
  <si>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3.3. Уборка крыльца, площадки перед входом в подъезд</t>
  </si>
  <si>
    <t>4. Работы по обеспечению вывоза бытовых отходов.</t>
  </si>
  <si>
    <t>4.2. Организация мест накопления бытовых отходов (окраска контейнеров)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</si>
  <si>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</si>
  <si>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</si>
  <si>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5.2. Устранения аварий по заявкам населения </t>
  </si>
  <si>
    <t xml:space="preserve"> </t>
  </si>
  <si>
    <t xml:space="preserve">Расходы на управление 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</si>
  <si>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</si>
  <si>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</si>
  <si>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Долг на 31/12/2019</t>
  </si>
  <si>
    <t>Итого стоимость работ, руб.</t>
  </si>
  <si>
    <t>Стоимость выполненных доп.работ (за отчетный период), руб.</t>
  </si>
  <si>
    <r>
      <t>1.1.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Контроль за техническим состоянием систем инженерно-технического обеспечения в МКД (частичные осмотры отдельных инженерных элементов) :</t>
    </r>
  </si>
  <si>
    <r>
      <t>1)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водоснабжения и водоотведения – 1 раз в месяц</t>
    </r>
  </si>
  <si>
    <r>
      <t>2)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отопления ( в отопительный период) – 2 раза в месяц</t>
    </r>
  </si>
  <si>
    <t>2. Работы, выполняемые в целях надлежащего содержания систем теплоснабжения</t>
  </si>
  <si>
    <t>1.3. Обслуживание теплового узла</t>
  </si>
  <si>
    <t xml:space="preserve">3.4. Уборка и выкашивание газонов </t>
  </si>
  <si>
    <t xml:space="preserve">    I. Работы, необходимые для  надлежащего  содержания оборудования и систем инженерно-технического обеспечения, входящих в состав общего имущества в МКД</t>
  </si>
  <si>
    <t>1. Общие работы, выполняемые для надлежащего содержания систем водоснабжения, отопления и водоотведения.</t>
  </si>
  <si>
    <r>
      <t>3)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 xml:space="preserve">электрооборудования – 1 раз в месяц                                                          </t>
    </r>
  </si>
  <si>
    <t>1.4. Ревизия водосточной системы с помощью автовышки</t>
  </si>
  <si>
    <t>3. Работы, необходимые для надлежащего содержания несущих конструкций</t>
  </si>
  <si>
    <t xml:space="preserve">3.1. Контроль за состоянием крыши </t>
  </si>
  <si>
    <t xml:space="preserve">1.4. Проведение дератизации и дезинсекции помещений подвала </t>
  </si>
  <si>
    <t>4.1. Вывоз ТКО</t>
  </si>
  <si>
    <t>4.2. Вывоз крупногабаритного мусора</t>
  </si>
  <si>
    <t xml:space="preserve">2.3. Уборка крыльца, площадки перед входом в подъезд </t>
  </si>
  <si>
    <t>ΙΙ. Работы и услуги по содержанию иного общего имущества в МКД</t>
  </si>
  <si>
    <t>Стоимость выполненных работ по текущему ремонту и содержанию жилого дома № 8/1                                  по ул. Норильская за период с 01.06.2019 по 31.12.2019 г.г. (7 месяцев)</t>
  </si>
  <si>
    <t>Стоимость  за 1 кв.м общей площади  20,68 руб.</t>
  </si>
  <si>
    <t>Покраска подъезда</t>
  </si>
  <si>
    <t>Установка светильников с датчиками движения (в подъездах)</t>
  </si>
  <si>
    <t>ДОПОЛНИТЕЛЬНЫЕ РАБОТЫ</t>
  </si>
  <si>
    <t xml:space="preserve">Составила:инженер  ООО"Континент" : Каминская Н.И. 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</si>
</sst>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charset val="1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7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vertical="top"/>
    </xf>
    <xf numFmtId="49" fontId="2" fillId="0" borderId="1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right"/>
    </xf>
    <xf numFmtId="2" fontId="2" fillId="2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2" fontId="6" fillId="2" borderId="1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right" vertical="top"/>
    </xf>
    <xf numFmtId="2" fontId="2" fillId="2" borderId="1" xfId="0" applyNumberFormat="1" applyFont="1" applyFill="1" applyBorder="1" applyAlignment="1" applyProtection="1">
      <alignment horizontal="right"/>
    </xf>
    <xf numFmtId="0" fontId="2" fillId="0" borderId="6" xfId="0" applyNumberFormat="1" applyFont="1" applyFill="1" applyBorder="1" applyAlignment="1" applyProtection="1"/>
    <xf numFmtId="2" fontId="2" fillId="2" borderId="4" xfId="0" applyNumberFormat="1" applyFont="1" applyFill="1" applyBorder="1" applyAlignment="1" applyProtection="1"/>
    <xf numFmtId="2" fontId="2" fillId="2" borderId="8" xfId="0" applyNumberFormat="1" applyFont="1" applyFill="1" applyBorder="1" applyAlignment="1" applyProtection="1"/>
    <xf numFmtId="2" fontId="2" fillId="2" borderId="13" xfId="0" applyNumberFormat="1" applyFont="1" applyFill="1" applyBorder="1" applyAlignment="1" applyProtection="1"/>
    <xf numFmtId="2" fontId="2" fillId="2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2" fontId="2" fillId="0" borderId="14" xfId="0" applyNumberFormat="1" applyFont="1" applyFill="1" applyBorder="1" applyAlignment="1" applyProtection="1">
      <alignment horizontal="right" vertical="center"/>
    </xf>
    <xf numFmtId="49" fontId="6" fillId="0" borderId="1" xfId="0" applyNumberFormat="1" applyFont="1" applyFill="1" applyBorder="1" applyAlignment="1" applyProtection="1">
      <alignment horizontal="right"/>
    </xf>
    <xf numFmtId="0" fontId="2" fillId="0" borderId="13" xfId="0" applyNumberFormat="1" applyFont="1" applyFill="1" applyBorder="1" applyAlignment="1" applyProtection="1"/>
    <xf numFmtId="2" fontId="2" fillId="0" borderId="5" xfId="0" applyNumberFormat="1" applyFont="1" applyFill="1" applyBorder="1" applyAlignment="1" applyProtection="1">
      <alignment horizontal="right" vertical="center"/>
    </xf>
    <xf numFmtId="0" fontId="2" fillId="0" borderId="15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/>
    </xf>
    <xf numFmtId="2" fontId="6" fillId="0" borderId="1" xfId="0" applyNumberFormat="1" applyFont="1" applyFill="1" applyBorder="1" applyAlignment="1" applyProtection="1"/>
    <xf numFmtId="2" fontId="4" fillId="2" borderId="1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wrapText="1"/>
    </xf>
    <xf numFmtId="2" fontId="4" fillId="0" borderId="1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2" fontId="4" fillId="0" borderId="1" xfId="0" applyNumberFormat="1" applyFont="1" applyFill="1" applyBorder="1" applyAlignment="1" applyProtection="1">
      <alignment wrapText="1"/>
    </xf>
    <xf numFmtId="4" fontId="2" fillId="0" borderId="0" xfId="0" applyNumberFormat="1" applyFont="1" applyFill="1" applyBorder="1" applyAlignment="1" applyProtection="1"/>
    <xf numFmtId="2" fontId="0" fillId="0" borderId="0" xfId="0" applyNumberFormat="1"/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right" vertical="top"/>
    </xf>
    <xf numFmtId="49" fontId="2" fillId="0" borderId="20" xfId="0" applyNumberFormat="1" applyFont="1" applyFill="1" applyBorder="1" applyAlignment="1" applyProtection="1">
      <alignment horizontal="right"/>
    </xf>
    <xf numFmtId="0" fontId="5" fillId="0" borderId="10" xfId="0" applyFont="1" applyBorder="1" applyAlignment="1">
      <alignment wrapText="1"/>
    </xf>
    <xf numFmtId="0" fontId="7" fillId="0" borderId="9" xfId="0" applyFont="1" applyBorder="1" applyAlignment="1">
      <alignment horizontal="center" vertical="top" wrapText="1"/>
    </xf>
    <xf numFmtId="0" fontId="5" fillId="0" borderId="7" xfId="0" applyFont="1" applyBorder="1" applyAlignment="1">
      <alignment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7" fillId="0" borderId="2" xfId="0" applyFont="1" applyBorder="1" applyAlignment="1">
      <alignment horizontal="left" wrapText="1"/>
    </xf>
    <xf numFmtId="2" fontId="2" fillId="0" borderId="5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/>
    </xf>
    <xf numFmtId="2" fontId="2" fillId="0" borderId="5" xfId="0" applyNumberFormat="1" applyFont="1" applyFill="1" applyBorder="1" applyAlignment="1" applyProtection="1">
      <alignment horizontal="center"/>
    </xf>
    <xf numFmtId="0" fontId="13" fillId="0" borderId="0" xfId="0" applyFont="1" applyAlignment="1">
      <alignment vertical="center"/>
    </xf>
    <xf numFmtId="0" fontId="2" fillId="0" borderId="5" xfId="0" applyNumberFormat="1" applyFont="1" applyFill="1" applyBorder="1" applyAlignment="1" applyProtection="1">
      <alignment horizontal="center"/>
    </xf>
    <xf numFmtId="2" fontId="4" fillId="2" borderId="5" xfId="0" applyNumberFormat="1" applyFont="1" applyFill="1" applyBorder="1" applyAlignment="1" applyProtection="1">
      <alignment horizontal="center"/>
    </xf>
    <xf numFmtId="2" fontId="2" fillId="0" borderId="5" xfId="0" applyNumberFormat="1" applyFont="1" applyFill="1" applyBorder="1" applyAlignment="1" applyProtection="1">
      <alignment horizontal="right"/>
    </xf>
    <xf numFmtId="0" fontId="2" fillId="0" borderId="18" xfId="0" applyNumberFormat="1" applyFont="1" applyFill="1" applyBorder="1" applyAlignment="1" applyProtection="1">
      <alignment horizontal="center"/>
    </xf>
    <xf numFmtId="2" fontId="6" fillId="0" borderId="5" xfId="0" applyNumberFormat="1" applyFont="1" applyFill="1" applyBorder="1" applyAlignment="1" applyProtection="1">
      <alignment horizontal="right"/>
    </xf>
    <xf numFmtId="0" fontId="9" fillId="0" borderId="0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9" fillId="3" borderId="7" xfId="0" applyFont="1" applyFill="1" applyBorder="1" applyAlignment="1">
      <alignment horizontal="left" wrapText="1" indent="6"/>
    </xf>
    <xf numFmtId="0" fontId="9" fillId="3" borderId="2" xfId="0" applyFont="1" applyFill="1" applyBorder="1" applyAlignment="1">
      <alignment horizontal="left" wrapText="1" indent="6"/>
    </xf>
    <xf numFmtId="0" fontId="5" fillId="0" borderId="2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1" xfId="0" applyFont="1" applyBorder="1" applyAlignment="1">
      <alignment wrapText="1"/>
    </xf>
    <xf numFmtId="0" fontId="5" fillId="0" borderId="16" xfId="0" applyFont="1" applyBorder="1" applyAlignment="1">
      <alignment wrapText="1"/>
    </xf>
    <xf numFmtId="49" fontId="2" fillId="0" borderId="6" xfId="0" applyNumberFormat="1" applyFont="1" applyFill="1" applyBorder="1" applyAlignment="1" applyProtection="1"/>
    <xf numFmtId="0" fontId="5" fillId="0" borderId="1" xfId="0" applyFont="1" applyBorder="1" applyAlignment="1">
      <alignment wrapText="1"/>
    </xf>
    <xf numFmtId="2" fontId="2" fillId="0" borderId="5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>
      <alignment vertical="center"/>
    </xf>
    <xf numFmtId="0" fontId="5" fillId="0" borderId="17" xfId="0" applyFont="1" applyBorder="1" applyAlignment="1">
      <alignment vertical="top" wrapText="1"/>
    </xf>
    <xf numFmtId="2" fontId="4" fillId="2" borderId="22" xfId="0" applyNumberFormat="1" applyFont="1" applyFill="1" applyBorder="1" applyAlignment="1" applyProtection="1"/>
    <xf numFmtId="2" fontId="4" fillId="2" borderId="23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right"/>
    </xf>
    <xf numFmtId="0" fontId="5" fillId="0" borderId="0" xfId="0" applyFont="1" applyBorder="1" applyAlignment="1">
      <alignment horizontal="center" wrapText="1"/>
    </xf>
    <xf numFmtId="0" fontId="5" fillId="0" borderId="7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wrapText="1"/>
    </xf>
    <xf numFmtId="0" fontId="7" fillId="0" borderId="11" xfId="0" applyFont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wrapText="1" indent="3"/>
    </xf>
    <xf numFmtId="2" fontId="2" fillId="4" borderId="5" xfId="0" applyNumberFormat="1" applyFont="1" applyFill="1" applyBorder="1" applyAlignment="1" applyProtection="1">
      <alignment horizontal="right"/>
    </xf>
    <xf numFmtId="2" fontId="6" fillId="4" borderId="1" xfId="0" applyNumberFormat="1" applyFont="1" applyFill="1" applyBorder="1" applyAlignment="1" applyProtection="1"/>
    <xf numFmtId="2" fontId="2" fillId="4" borderId="1" xfId="0" applyNumberFormat="1" applyFont="1" applyFill="1" applyBorder="1" applyAlignment="1" applyProtection="1"/>
    <xf numFmtId="0" fontId="7" fillId="0" borderId="17" xfId="0" applyFont="1" applyBorder="1" applyAlignment="1">
      <alignment horizontal="left" vertical="top" wrapText="1"/>
    </xf>
    <xf numFmtId="0" fontId="14" fillId="0" borderId="9" xfId="0" applyFont="1" applyBorder="1" applyAlignment="1">
      <alignment wrapText="1"/>
    </xf>
    <xf numFmtId="4" fontId="15" fillId="0" borderId="19" xfId="0" applyNumberFormat="1" applyFont="1" applyBorder="1"/>
    <xf numFmtId="0" fontId="3" fillId="0" borderId="0" xfId="0" applyFont="1"/>
    <xf numFmtId="2" fontId="2" fillId="0" borderId="14" xfId="0" applyNumberFormat="1" applyFont="1" applyFill="1" applyBorder="1" applyAlignment="1" applyProtection="1">
      <alignment horizontal="center"/>
    </xf>
    <xf numFmtId="0" fontId="0" fillId="0" borderId="14" xfId="0" applyBorder="1"/>
    <xf numFmtId="0" fontId="0" fillId="0" borderId="5" xfId="0" applyBorder="1"/>
    <xf numFmtId="0" fontId="1" fillId="0" borderId="0" xfId="0" applyNumberFormat="1" applyFont="1" applyFill="1" applyBorder="1" applyAlignment="1" applyProtection="1">
      <alignment horizontal="center" vertical="center" wrapText="1"/>
    </xf>
    <xf numFmtId="2" fontId="2" fillId="5" borderId="3" xfId="0" applyNumberFormat="1" applyFont="1" applyFill="1" applyBorder="1" applyAlignment="1" applyProtection="1">
      <alignment horizontal="right"/>
    </xf>
    <xf numFmtId="2" fontId="2" fillId="5" borderId="5" xfId="0" applyNumberFormat="1" applyFont="1" applyFill="1" applyBorder="1" applyAlignment="1" applyProtection="1">
      <alignment horizontal="right"/>
    </xf>
    <xf numFmtId="2" fontId="0" fillId="0" borderId="14" xfId="0" applyNumberFormat="1" applyBorder="1"/>
    <xf numFmtId="2" fontId="0" fillId="0" borderId="5" xfId="0" applyNumberFormat="1" applyBorder="1"/>
    <xf numFmtId="0" fontId="2" fillId="0" borderId="14" xfId="0" applyNumberFormat="1" applyFont="1" applyFill="1" applyBorder="1" applyAlignment="1" applyProtection="1">
      <alignment horizontal="center"/>
    </xf>
    <xf numFmtId="2" fontId="2" fillId="0" borderId="14" xfId="0" applyNumberFormat="1" applyFont="1" applyFill="1" applyBorder="1" applyAlignment="1" applyProtection="1">
      <alignment horizontal="right"/>
    </xf>
    <xf numFmtId="2" fontId="2" fillId="2" borderId="3" xfId="0" applyNumberFormat="1" applyFont="1" applyFill="1" applyBorder="1" applyAlignment="1" applyProtection="1">
      <alignment horizontal="center"/>
    </xf>
    <xf numFmtId="2" fontId="2" fillId="2" borderId="5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0"/>
  <sheetViews>
    <sheetView tabSelected="1" topLeftCell="A34" zoomScale="125" zoomScaleNormal="125" workbookViewId="0">
      <selection activeCell="K43" sqref="K43"/>
    </sheetView>
  </sheetViews>
  <sheetFormatPr defaultColWidth="8.85546875" defaultRowHeight="15" customHeight="1"/>
  <cols>
    <col min="1" max="1" width="4.140625" customWidth="1"/>
    <col min="2" max="2" width="63.28515625" customWidth="1"/>
    <col min="3" max="3" width="5.42578125" customWidth="1"/>
    <col min="4" max="4" width="7.85546875" customWidth="1"/>
    <col min="5" max="6" width="10.5703125" customWidth="1"/>
    <col min="7" max="7" width="8.7109375" customWidth="1"/>
    <col min="8" max="8" width="10.42578125" customWidth="1"/>
    <col min="9" max="10" width="9.7109375" customWidth="1"/>
  </cols>
  <sheetData>
    <row r="1" spans="1:10" ht="38.25" customHeight="1">
      <c r="B1" s="99" t="s">
        <v>49</v>
      </c>
      <c r="C1" s="99"/>
      <c r="D1" s="99"/>
      <c r="E1" s="99"/>
      <c r="F1" s="99"/>
      <c r="G1" s="99"/>
      <c r="H1" s="99"/>
      <c r="I1" s="1"/>
      <c r="J1" s="1"/>
    </row>
    <row r="2" spans="1:10" ht="108.75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3" t="s">
        <v>31</v>
      </c>
      <c r="G2" s="2" t="s">
        <v>5</v>
      </c>
      <c r="H2" s="43" t="s">
        <v>30</v>
      </c>
    </row>
    <row r="3" spans="1:10" ht="23.25" customHeight="1">
      <c r="A3" s="2"/>
      <c r="B3" s="45" t="s">
        <v>50</v>
      </c>
      <c r="C3" s="42" t="s">
        <v>6</v>
      </c>
      <c r="D3" s="57">
        <v>1573.2</v>
      </c>
      <c r="E3" s="4">
        <f>D3*20.68*7</f>
        <v>227736.432</v>
      </c>
      <c r="F3" s="5"/>
      <c r="G3" s="5"/>
      <c r="H3" s="5"/>
    </row>
    <row r="4" spans="1:10" ht="44.25" customHeight="1" thickBot="1">
      <c r="A4" s="6"/>
      <c r="B4" s="64" t="s">
        <v>38</v>
      </c>
      <c r="C4" s="7"/>
      <c r="D4" s="7"/>
      <c r="E4" s="8"/>
      <c r="F4" s="8"/>
      <c r="G4" s="8"/>
      <c r="H4" s="8"/>
    </row>
    <row r="5" spans="1:10" ht="31.5" customHeight="1" thickBot="1">
      <c r="A5" s="9"/>
      <c r="B5" s="65" t="s">
        <v>39</v>
      </c>
      <c r="C5" s="7"/>
      <c r="D5" s="7"/>
      <c r="E5" s="8"/>
      <c r="F5" s="8"/>
      <c r="G5" s="8"/>
      <c r="H5" s="8"/>
    </row>
    <row r="6" spans="1:10" ht="42" customHeight="1">
      <c r="A6" s="10"/>
      <c r="B6" s="88" t="s">
        <v>32</v>
      </c>
      <c r="C6" s="11"/>
      <c r="D6" s="11"/>
      <c r="E6" s="11"/>
      <c r="F6" s="11"/>
      <c r="G6" s="11"/>
      <c r="H6" s="11"/>
    </row>
    <row r="7" spans="1:10" ht="12.75" customHeight="1">
      <c r="A7" s="47"/>
      <c r="B7" s="66" t="s">
        <v>33</v>
      </c>
      <c r="C7" s="104"/>
      <c r="D7" s="104"/>
      <c r="E7" s="105">
        <f>1.37*D3*7</f>
        <v>15086.988000000001</v>
      </c>
      <c r="F7" s="104"/>
      <c r="G7" s="96">
        <f>1660+94</f>
        <v>1754</v>
      </c>
      <c r="H7" s="96">
        <f>E7+G7</f>
        <v>16840.988000000001</v>
      </c>
      <c r="J7" s="84"/>
    </row>
    <row r="8" spans="1:10" ht="12.75" customHeight="1">
      <c r="A8" s="10"/>
      <c r="B8" s="66" t="s">
        <v>34</v>
      </c>
      <c r="C8" s="97"/>
      <c r="D8" s="97"/>
      <c r="E8" s="97"/>
      <c r="F8" s="97"/>
      <c r="G8" s="102"/>
      <c r="H8" s="97"/>
      <c r="J8" s="84"/>
    </row>
    <row r="9" spans="1:10" ht="14.25" customHeight="1" thickBot="1">
      <c r="A9" s="46"/>
      <c r="B9" s="67" t="s">
        <v>40</v>
      </c>
      <c r="C9" s="98"/>
      <c r="D9" s="98"/>
      <c r="E9" s="98"/>
      <c r="F9" s="98"/>
      <c r="G9" s="103"/>
      <c r="H9" s="98"/>
      <c r="J9" s="63"/>
    </row>
    <row r="10" spans="1:10" ht="18.75" customHeight="1" thickBot="1">
      <c r="A10" s="46"/>
      <c r="B10" s="68" t="s">
        <v>36</v>
      </c>
      <c r="C10" s="55"/>
      <c r="D10" s="55"/>
      <c r="E10" s="60">
        <f>1.11*7*D3</f>
        <v>12223.764000000001</v>
      </c>
      <c r="F10" s="55"/>
      <c r="G10" s="55"/>
      <c r="H10" s="56">
        <f>E10</f>
        <v>12223.764000000001</v>
      </c>
      <c r="J10" s="63"/>
    </row>
    <row r="11" spans="1:10" ht="16.5" customHeight="1" thickBot="1">
      <c r="A11" s="46"/>
      <c r="B11" s="68" t="s">
        <v>41</v>
      </c>
      <c r="C11" s="44"/>
      <c r="D11" s="44"/>
      <c r="E11" s="83">
        <f>0.15*7*D3</f>
        <v>1651.8600000000001</v>
      </c>
      <c r="F11" s="44"/>
      <c r="G11" s="44"/>
      <c r="H11" s="44">
        <f>E11</f>
        <v>1651.8600000000001</v>
      </c>
      <c r="J11" s="63"/>
    </row>
    <row r="12" spans="1:10" ht="27.75" customHeight="1" thickBot="1">
      <c r="A12" s="46"/>
      <c r="B12" s="53" t="s">
        <v>35</v>
      </c>
      <c r="C12" s="44"/>
      <c r="D12" s="44"/>
      <c r="E12" s="83"/>
      <c r="F12" s="44"/>
      <c r="G12" s="44"/>
      <c r="H12" s="44"/>
      <c r="J12" s="63"/>
    </row>
    <row r="13" spans="1:10" ht="16.5" customHeight="1" thickBot="1">
      <c r="A13" s="46"/>
      <c r="B13" s="48" t="s">
        <v>7</v>
      </c>
      <c r="C13" s="44"/>
      <c r="D13" s="44"/>
      <c r="E13" s="83">
        <f>0.75*7*D3</f>
        <v>8259.3000000000011</v>
      </c>
      <c r="F13" s="44"/>
      <c r="G13" s="44"/>
      <c r="H13" s="44">
        <f>E13</f>
        <v>8259.3000000000011</v>
      </c>
      <c r="J13" s="63"/>
    </row>
    <row r="14" spans="1:10" ht="26.25" customHeight="1" thickBot="1">
      <c r="A14" s="46"/>
      <c r="B14" s="69" t="s">
        <v>42</v>
      </c>
      <c r="C14" s="44"/>
      <c r="D14" s="44"/>
      <c r="E14" s="83"/>
      <c r="F14" s="44"/>
      <c r="G14" s="44"/>
      <c r="H14" s="44"/>
      <c r="J14" s="63"/>
    </row>
    <row r="15" spans="1:10" ht="15" customHeight="1" thickBot="1">
      <c r="A15" s="46"/>
      <c r="B15" s="52" t="s">
        <v>43</v>
      </c>
      <c r="C15" s="44"/>
      <c r="D15" s="44"/>
      <c r="E15" s="60">
        <f>0.06*7*D3</f>
        <v>660.74400000000003</v>
      </c>
      <c r="F15" s="44"/>
      <c r="G15" s="44"/>
      <c r="H15" s="54">
        <f>E15</f>
        <v>660.74400000000003</v>
      </c>
      <c r="J15" s="63"/>
    </row>
    <row r="16" spans="1:10" ht="24" customHeight="1" thickBot="1">
      <c r="A16" s="46"/>
      <c r="B16" s="70" t="s">
        <v>48</v>
      </c>
      <c r="C16" s="44"/>
      <c r="D16" s="44"/>
      <c r="E16" s="60"/>
      <c r="F16" s="44"/>
      <c r="G16" s="44"/>
      <c r="H16" s="54"/>
      <c r="J16" s="84"/>
    </row>
    <row r="17" spans="1:11" ht="18.75" customHeight="1" thickBot="1">
      <c r="A17" s="46"/>
      <c r="B17" s="49" t="s">
        <v>8</v>
      </c>
      <c r="C17" s="44"/>
      <c r="D17" s="44"/>
      <c r="E17" s="60"/>
      <c r="F17" s="44"/>
      <c r="G17" s="44"/>
      <c r="H17" s="44"/>
      <c r="J17" s="84"/>
    </row>
    <row r="18" spans="1:11" ht="18.75" customHeight="1" thickBot="1">
      <c r="A18" s="46"/>
      <c r="B18" s="50" t="s">
        <v>9</v>
      </c>
      <c r="C18" s="44"/>
      <c r="D18" s="44"/>
      <c r="E18" s="89">
        <f>1.74*7*D3</f>
        <v>19161.576000000001</v>
      </c>
      <c r="F18" s="44"/>
      <c r="G18" s="44"/>
      <c r="H18" s="54">
        <f>E18</f>
        <v>19161.576000000001</v>
      </c>
      <c r="J18" s="63"/>
    </row>
    <row r="19" spans="1:11" ht="18.75" customHeight="1" thickBot="1">
      <c r="A19" s="19"/>
      <c r="B19" s="51" t="s">
        <v>10</v>
      </c>
      <c r="C19" s="21"/>
      <c r="D19" s="7"/>
      <c r="E19" s="22">
        <f>0.25*7*D3</f>
        <v>2753.1</v>
      </c>
      <c r="F19" s="22"/>
      <c r="G19" s="15">
        <f>290+95</f>
        <v>385</v>
      </c>
      <c r="H19" s="12">
        <f>E19+G19</f>
        <v>3138.1</v>
      </c>
      <c r="J19" s="63"/>
    </row>
    <row r="20" spans="1:11" ht="16.5" thickBot="1">
      <c r="A20" s="10"/>
      <c r="B20" s="52" t="s">
        <v>11</v>
      </c>
      <c r="C20" s="78"/>
      <c r="D20" s="7"/>
      <c r="E20" s="22">
        <f>0.03*7*D3</f>
        <v>330.37200000000001</v>
      </c>
      <c r="F20" s="22"/>
      <c r="G20" s="15"/>
      <c r="H20" s="79">
        <f>E20</f>
        <v>330.37200000000001</v>
      </c>
      <c r="J20" s="63"/>
    </row>
    <row r="21" spans="1:11" ht="17.25" customHeight="1" thickBot="1">
      <c r="A21" s="10"/>
      <c r="B21" s="80" t="s">
        <v>44</v>
      </c>
      <c r="C21" s="29"/>
      <c r="D21" s="13"/>
      <c r="E21" s="24">
        <f>0.18*7*D3</f>
        <v>1982.232</v>
      </c>
      <c r="F21" s="24"/>
      <c r="G21" s="25"/>
      <c r="H21" s="77">
        <f>E21</f>
        <v>1982.232</v>
      </c>
      <c r="J21" s="63"/>
    </row>
    <row r="22" spans="1:11" ht="29.25" customHeight="1" thickBot="1">
      <c r="A22" s="10"/>
      <c r="B22" s="87" t="s">
        <v>12</v>
      </c>
      <c r="C22" s="21"/>
      <c r="D22" s="7"/>
      <c r="E22" s="22"/>
      <c r="F22" s="22"/>
      <c r="G22" s="15"/>
      <c r="H22" s="12"/>
      <c r="J22" s="84"/>
    </row>
    <row r="23" spans="1:11" ht="15.75">
      <c r="A23" s="19"/>
      <c r="B23" s="72" t="s">
        <v>13</v>
      </c>
      <c r="C23" s="11"/>
      <c r="D23" s="26"/>
      <c r="E23" s="100">
        <f>2.4*7*D3</f>
        <v>26429.760000000002</v>
      </c>
      <c r="F23" s="23"/>
      <c r="G23" s="106">
        <f>37.5+51.8+294.06+288.88+22+33.6+912.5</f>
        <v>1640.3400000000001</v>
      </c>
      <c r="H23" s="27"/>
      <c r="J23" s="63"/>
    </row>
    <row r="24" spans="1:11" ht="16.5" thickBot="1">
      <c r="A24" s="28"/>
      <c r="B24" s="71" t="s">
        <v>14</v>
      </c>
      <c r="C24" s="13"/>
      <c r="D24" s="29"/>
      <c r="E24" s="101"/>
      <c r="F24" s="25"/>
      <c r="G24" s="107"/>
      <c r="H24" s="30">
        <f>E23+G23</f>
        <v>28070.100000000002</v>
      </c>
      <c r="J24" s="63"/>
    </row>
    <row r="25" spans="1:11" ht="27.75" customHeight="1" thickBot="1">
      <c r="A25" s="28"/>
      <c r="B25" s="51" t="s">
        <v>15</v>
      </c>
      <c r="C25" s="31"/>
      <c r="D25" s="13"/>
      <c r="E25" s="24">
        <f>0.44*7*D3</f>
        <v>4845.4560000000001</v>
      </c>
      <c r="F25" s="24"/>
      <c r="G25" s="25"/>
      <c r="H25" s="30">
        <f>E25</f>
        <v>4845.4560000000001</v>
      </c>
      <c r="J25" s="63"/>
    </row>
    <row r="26" spans="1:11" ht="16.5" thickBot="1">
      <c r="A26" s="10"/>
      <c r="B26" s="85" t="s">
        <v>47</v>
      </c>
      <c r="C26" s="32"/>
      <c r="D26" s="7"/>
      <c r="E26" s="20">
        <f>0.07*7*D3</f>
        <v>770.86800000000005</v>
      </c>
      <c r="F26" s="20"/>
      <c r="G26" s="15"/>
      <c r="H26" s="30">
        <f>E26</f>
        <v>770.86800000000005</v>
      </c>
      <c r="J26" s="63"/>
    </row>
    <row r="27" spans="1:11" ht="29.25" thickBot="1">
      <c r="A27" s="10"/>
      <c r="B27" s="92" t="s">
        <v>16</v>
      </c>
      <c r="C27" s="61"/>
      <c r="D27" s="58"/>
      <c r="E27" s="62"/>
      <c r="F27" s="59"/>
      <c r="G27" s="59"/>
      <c r="H27" s="60"/>
      <c r="J27" s="84"/>
    </row>
    <row r="28" spans="1:11" ht="16.5" thickBot="1">
      <c r="A28" s="16"/>
      <c r="B28" s="73" t="s">
        <v>17</v>
      </c>
      <c r="C28" s="7"/>
      <c r="D28" s="7"/>
      <c r="E28" s="90">
        <f>0.97*7*D3</f>
        <v>10682.028</v>
      </c>
      <c r="F28" s="34"/>
      <c r="G28" s="15"/>
      <c r="H28" s="30">
        <f>E28</f>
        <v>10682.028</v>
      </c>
      <c r="J28" s="63"/>
    </row>
    <row r="29" spans="1:11" ht="27.75" customHeight="1" thickBot="1">
      <c r="A29" s="14"/>
      <c r="B29" s="73" t="s">
        <v>18</v>
      </c>
      <c r="C29" s="7"/>
      <c r="D29" s="7"/>
      <c r="E29" s="15">
        <f>0.24*7*D3</f>
        <v>2642.9760000000001</v>
      </c>
      <c r="F29" s="15"/>
      <c r="G29" s="15"/>
      <c r="H29" s="30">
        <f>E29</f>
        <v>2642.9760000000001</v>
      </c>
      <c r="J29" s="63"/>
    </row>
    <row r="30" spans="1:11" ht="16.5" thickBot="1">
      <c r="A30" s="14"/>
      <c r="B30" s="74" t="s">
        <v>19</v>
      </c>
      <c r="C30" s="7"/>
      <c r="D30" s="7"/>
      <c r="E30" s="15">
        <f>0.02*7*D3</f>
        <v>220.24800000000002</v>
      </c>
      <c r="F30" s="15"/>
      <c r="G30" s="15"/>
      <c r="H30" s="30">
        <f>E30</f>
        <v>220.24800000000002</v>
      </c>
      <c r="J30" s="63"/>
    </row>
    <row r="31" spans="1:11" ht="16.5" thickBot="1">
      <c r="A31" s="35"/>
      <c r="B31" s="68" t="s">
        <v>37</v>
      </c>
      <c r="C31" s="7"/>
      <c r="D31" s="7"/>
      <c r="E31" s="33">
        <f>0.3*7*D3</f>
        <v>3303.7200000000003</v>
      </c>
      <c r="F31" s="34"/>
      <c r="G31" s="15">
        <f>60</f>
        <v>60</v>
      </c>
      <c r="H31" s="30">
        <f>E31+G31</f>
        <v>3363.7200000000003</v>
      </c>
      <c r="J31" s="63"/>
      <c r="K31" t="s">
        <v>25</v>
      </c>
    </row>
    <row r="32" spans="1:11" ht="15.75" thickBot="1">
      <c r="A32" s="35"/>
      <c r="B32" s="53" t="s">
        <v>20</v>
      </c>
      <c r="C32" s="7"/>
      <c r="D32" s="7"/>
      <c r="E32" s="18"/>
      <c r="F32" s="18"/>
      <c r="G32" s="15"/>
      <c r="H32" s="30"/>
      <c r="J32" s="84"/>
    </row>
    <row r="33" spans="1:10" ht="17.25" customHeight="1" thickBot="1">
      <c r="A33" s="16"/>
      <c r="B33" s="68" t="s">
        <v>45</v>
      </c>
      <c r="C33" s="7"/>
      <c r="D33" s="7"/>
      <c r="E33" s="91">
        <f>4.42*7*D3</f>
        <v>48674.807999999997</v>
      </c>
      <c r="F33" s="34"/>
      <c r="G33" s="34"/>
      <c r="H33" s="30">
        <f t="shared" ref="H33:H39" si="0">E33</f>
        <v>48674.807999999997</v>
      </c>
      <c r="I33" s="38"/>
      <c r="J33" s="63"/>
    </row>
    <row r="34" spans="1:10" ht="15.75" customHeight="1">
      <c r="A34" s="16"/>
      <c r="B34" s="50" t="s">
        <v>46</v>
      </c>
      <c r="C34" s="7"/>
      <c r="D34" s="7"/>
      <c r="E34" s="8">
        <f>0.61*7*D3</f>
        <v>6717.5639999999994</v>
      </c>
      <c r="F34" s="34"/>
      <c r="G34" s="34"/>
      <c r="H34" s="30">
        <f t="shared" si="0"/>
        <v>6717.5639999999994</v>
      </c>
      <c r="J34" s="63"/>
    </row>
    <row r="35" spans="1:10" ht="32.25" customHeight="1" thickBot="1">
      <c r="A35" s="75"/>
      <c r="B35" s="76" t="s">
        <v>21</v>
      </c>
      <c r="C35" s="7"/>
      <c r="D35" s="7"/>
      <c r="E35" s="8">
        <f>0.02*7*D3</f>
        <v>220.24800000000002</v>
      </c>
      <c r="F35" s="34"/>
      <c r="G35" s="34"/>
      <c r="H35" s="30">
        <f t="shared" si="0"/>
        <v>220.24800000000002</v>
      </c>
      <c r="J35" s="63"/>
    </row>
    <row r="36" spans="1:10" ht="42.75" customHeight="1" thickBot="1">
      <c r="A36" s="75"/>
      <c r="B36" s="86" t="s">
        <v>22</v>
      </c>
      <c r="C36" s="7"/>
      <c r="D36" s="7"/>
      <c r="E36" s="8"/>
      <c r="F36" s="34"/>
      <c r="G36" s="34"/>
      <c r="H36" s="30"/>
      <c r="J36" s="38"/>
    </row>
    <row r="37" spans="1:10" ht="17.25" customHeight="1" thickBot="1">
      <c r="A37" s="75"/>
      <c r="B37" s="48" t="s">
        <v>23</v>
      </c>
      <c r="C37" s="7"/>
      <c r="D37" s="7"/>
      <c r="E37" s="8">
        <f>1.3*7*D3</f>
        <v>14316.119999999999</v>
      </c>
      <c r="F37" s="34"/>
      <c r="G37" s="34"/>
      <c r="H37" s="30">
        <f t="shared" si="0"/>
        <v>14316.119999999999</v>
      </c>
      <c r="J37" s="38"/>
    </row>
    <row r="38" spans="1:10" ht="17.25" customHeight="1" thickBot="1">
      <c r="A38" s="75"/>
      <c r="B38" s="48" t="s">
        <v>24</v>
      </c>
      <c r="C38" s="7"/>
      <c r="D38" s="7"/>
      <c r="E38" s="8">
        <f>0.8*7*D3</f>
        <v>8809.9200000000019</v>
      </c>
      <c r="F38" s="34"/>
      <c r="G38" s="34"/>
      <c r="H38" s="30">
        <f t="shared" si="0"/>
        <v>8809.9200000000019</v>
      </c>
      <c r="J38" s="38"/>
    </row>
    <row r="39" spans="1:10" ht="18" customHeight="1" thickBot="1">
      <c r="A39" s="75"/>
      <c r="B39" s="48" t="s">
        <v>26</v>
      </c>
      <c r="C39" s="7"/>
      <c r="D39" s="7"/>
      <c r="E39" s="8">
        <f>3.45*7*D3</f>
        <v>37992.780000000006</v>
      </c>
      <c r="F39" s="34"/>
      <c r="G39" s="34"/>
      <c r="H39" s="30">
        <f t="shared" si="0"/>
        <v>37992.780000000006</v>
      </c>
      <c r="J39" s="38"/>
    </row>
    <row r="40" spans="1:10" ht="15.75" customHeight="1" thickBot="1">
      <c r="A40" s="75"/>
      <c r="B40" s="93" t="s">
        <v>53</v>
      </c>
      <c r="C40" s="7"/>
      <c r="D40" s="7"/>
      <c r="E40" s="8"/>
      <c r="F40" s="34"/>
      <c r="G40" s="34"/>
      <c r="H40" s="27"/>
      <c r="J40" s="38"/>
    </row>
    <row r="41" spans="1:10" ht="18" customHeight="1" thickBot="1">
      <c r="A41" s="75"/>
      <c r="B41" s="48" t="s">
        <v>51</v>
      </c>
      <c r="C41" s="7"/>
      <c r="D41" s="7"/>
      <c r="E41" s="8">
        <f>2.65*0.7*D3</f>
        <v>2918.2859999999996</v>
      </c>
      <c r="F41" s="34"/>
      <c r="G41" s="34"/>
      <c r="H41" s="12"/>
      <c r="J41" s="38"/>
    </row>
    <row r="42" spans="1:10" ht="18" customHeight="1" thickBot="1">
      <c r="A42" s="75"/>
      <c r="B42" s="48" t="s">
        <v>52</v>
      </c>
      <c r="C42" s="7"/>
      <c r="D42" s="7"/>
      <c r="E42" s="8">
        <f>0.77*7*D3</f>
        <v>8479.5480000000007</v>
      </c>
      <c r="F42" s="34"/>
      <c r="G42" s="34"/>
      <c r="H42" s="27"/>
      <c r="I42" s="41"/>
      <c r="J42" s="38"/>
    </row>
    <row r="43" spans="1:10" ht="27" customHeight="1">
      <c r="A43" s="75"/>
      <c r="B43" s="36" t="s">
        <v>27</v>
      </c>
      <c r="C43" s="7"/>
      <c r="D43" s="7"/>
      <c r="E43" s="37">
        <f>SUM(E7:E39)</f>
        <v>227736.43200000003</v>
      </c>
      <c r="F43" s="34"/>
      <c r="G43" s="34">
        <f>SUM(G7:G42)</f>
        <v>3839.34</v>
      </c>
      <c r="H43" s="81">
        <f>SUM(H7:H39)</f>
        <v>231575.77200000003</v>
      </c>
      <c r="J43" s="38"/>
    </row>
    <row r="44" spans="1:10" ht="27" customHeight="1">
      <c r="A44" s="75"/>
      <c r="B44" s="39" t="s">
        <v>28</v>
      </c>
      <c r="C44" s="7"/>
      <c r="D44" s="7"/>
      <c r="E44" s="37"/>
      <c r="F44" s="34"/>
      <c r="G44" s="34"/>
      <c r="H44" s="82">
        <f>H43-E43</f>
        <v>3839.3399999999965</v>
      </c>
      <c r="J44" s="38"/>
    </row>
    <row r="45" spans="1:10" ht="20.25" customHeight="1">
      <c r="A45" s="75"/>
      <c r="B45" s="17" t="s">
        <v>29</v>
      </c>
      <c r="C45" s="7"/>
      <c r="D45" s="7"/>
      <c r="E45" s="37"/>
      <c r="F45" s="34"/>
      <c r="G45" s="34"/>
      <c r="H45" s="94">
        <v>28820.22</v>
      </c>
      <c r="J45" s="38"/>
    </row>
    <row r="47" spans="1:10">
      <c r="B47" s="95" t="s">
        <v>54</v>
      </c>
      <c r="E47" s="41"/>
      <c r="F47" s="38"/>
      <c r="H47" s="40"/>
    </row>
    <row r="48" spans="1:10">
      <c r="F48" s="41"/>
      <c r="G48" s="41"/>
      <c r="H48" s="40"/>
    </row>
    <row r="49" spans="6:8" ht="15" customHeight="1">
      <c r="F49" s="41"/>
    </row>
    <row r="50" spans="6:8" ht="15" customHeight="1">
      <c r="H50" s="41"/>
    </row>
  </sheetData>
  <mergeCells count="9">
    <mergeCell ref="H7:H9"/>
    <mergeCell ref="B1:H1"/>
    <mergeCell ref="E23:E24"/>
    <mergeCell ref="G7:G9"/>
    <mergeCell ref="F7:F9"/>
    <mergeCell ref="E7:E9"/>
    <mergeCell ref="D7:D9"/>
    <mergeCell ref="C7:C9"/>
    <mergeCell ref="G23:G24"/>
  </mergeCells>
  <pageMargins left="0.69999998807907104" right="0.69999998807907104" top="0.75" bottom="0.75" header="0.30000001192092901" footer="0.30000001192092901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 customHeight="1"/>
  <sheetData/>
  <pageMargins left="0.69999998807907104" right="0.69999998807907104" top="0.75" bottom="0.75" header="0.30000001192092901" footer="0.30000001192092901"/>
  <pageSetup fitToWidth="0" fitToHeight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2019г. (7месяцев)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2020-04-03T03:52:11Z</cp:lastPrinted>
  <dcterms:modified xsi:type="dcterms:W3CDTF">2020-04-24T04:31:59Z</dcterms:modified>
</cp:coreProperties>
</file>