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7" i="1"/>
  <c r="G24"/>
  <c r="H7" l="1"/>
  <c r="G45"/>
  <c r="F45"/>
  <c r="H24"/>
  <c r="H43"/>
  <c r="H44"/>
  <c r="H45" l="1"/>
  <c r="G32"/>
  <c r="H32"/>
  <c r="H20"/>
  <c r="G20"/>
  <c r="H33"/>
  <c r="E30" l="1"/>
  <c r="H30" s="1"/>
  <c r="E29"/>
  <c r="H29" s="1"/>
  <c r="E31"/>
  <c r="H31" s="1"/>
  <c r="E32"/>
  <c r="E34"/>
  <c r="H34" s="1"/>
  <c r="E35"/>
  <c r="H35" s="1"/>
  <c r="E36"/>
  <c r="H36" s="1"/>
  <c r="E38"/>
  <c r="H38" s="1"/>
  <c r="E39"/>
  <c r="H39" s="1"/>
  <c r="E40"/>
  <c r="H40" s="1"/>
  <c r="E41"/>
  <c r="H41" s="1"/>
  <c r="E27"/>
  <c r="H27" s="1"/>
  <c r="E26"/>
  <c r="H26" s="1"/>
  <c r="E24"/>
  <c r="E22"/>
  <c r="H22" s="1"/>
  <c r="E21"/>
  <c r="H21" s="1"/>
  <c r="E20"/>
  <c r="E19"/>
  <c r="H19" s="1"/>
  <c r="E16"/>
  <c r="H16" s="1"/>
  <c r="E14"/>
  <c r="H14" s="1"/>
  <c r="E12"/>
  <c r="H12" s="1"/>
  <c r="E11"/>
  <c r="H11" s="1"/>
  <c r="E10"/>
  <c r="H10" s="1"/>
  <c r="E7"/>
  <c r="E3"/>
  <c r="E45" l="1"/>
  <c r="H46" l="1"/>
</calcChain>
</file>

<file path=xl/sharedStrings.xml><?xml version="1.0" encoding="utf-8"?>
<sst xmlns="http://schemas.openxmlformats.org/spreadsheetml/2006/main" count="57" uniqueCount="57">
  <si>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</si>
  <si>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</si>
  <si>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</si>
  <si>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</si>
  <si>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</si>
  <si>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</si>
  <si>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</si>
  <si>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</si>
  <si>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</si>
  <si>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</si>
  <si>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</si>
  <si>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</si>
  <si>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</si>
  <si>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</si>
  <si>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</si>
  <si>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</si>
  <si>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</si>
  <si>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</si>
  <si>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</si>
  <si>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</si>
  <si>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</si>
  <si>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</si>
  <si>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</si>
  <si>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</si>
  <si>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</si>
  <si>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</si>
  <si>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</si>
  <si>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</si>
  <si>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</si>
  <si>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</si>
  <si>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</si>
  <si>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</si>
  <si>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</si>
  <si>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</si>
  <si>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</si>
  <si>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</si>
  <si>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</si>
  <si>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</si>
  <si>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>Стоимость  за 1 кв.м общей площади  23,79 руб.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</si>
  <si>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</si>
  <si>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</si>
  <si>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электрооборудования – 1 раз в месяц                                                          </t>
    </r>
  </si>
  <si>
    <t>1.2. Съем показаний ИПУ, съем показаний ОДПУ</t>
  </si>
  <si>
    <t>1.4. Ревизия водосточной системы с помощью автовышки</t>
  </si>
  <si>
    <t>3. Работы, необходимые для надлежащего содержания несущих конструкций</t>
  </si>
  <si>
    <t xml:space="preserve">3.1. Контроль за состоянием крыши 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</si>
  <si>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</si>
  <si>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</si>
  <si>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</si>
  <si>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>Информационное обеспечение сбора средств, паспортный учет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</si>
  <si>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</si>
  <si>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</si>
  <si>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 xml:space="preserve">Составила:инженер  ООО"Континент" 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</si>
  <si>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4/1 по ул. Норильская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01.06.2019 по 31.12.2019 г. (7месяцев)</t>
  </si>
  <si>
    <t>Работы, выполняемые в целях надлежащего содержания мкд</t>
  </si>
  <si>
    <t>2. Смена водомера в ВУ ХВС (Акт от 28.11.2019 г.)</t>
  </si>
  <si>
    <t>1.Ремонт водоотливной системы. Работа вышки                                              (Акт от 07.06.2019 г.)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</si>
</sst>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2" fontId="1" fillId="2" borderId="8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4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0" xfId="0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4" fontId="3" fillId="0" borderId="19" xfId="0" applyNumberFormat="1" applyFont="1" applyBorder="1"/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18" xfId="0" applyNumberFormat="1" applyFont="1" applyFill="1" applyBorder="1" applyAlignment="1" applyProtection="1">
      <alignment horizontal="center"/>
    </xf>
    <xf numFmtId="2" fontId="5" fillId="0" borderId="5" xfId="0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wrapText="1" indent="6"/>
    </xf>
    <xf numFmtId="0" fontId="8" fillId="3" borderId="2" xfId="0" applyFont="1" applyFill="1" applyBorder="1" applyAlignment="1">
      <alignment horizontal="left" wrapText="1" indent="6"/>
    </xf>
    <xf numFmtId="0" fontId="4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49" fontId="1" fillId="0" borderId="6" xfId="0" applyNumberFormat="1" applyFont="1" applyFill="1" applyBorder="1" applyAlignment="1" applyProtection="1"/>
    <xf numFmtId="0" fontId="4" fillId="0" borderId="1" xfId="0" applyFont="1" applyBorder="1" applyAlignment="1">
      <alignment wrapText="1"/>
    </xf>
    <xf numFmtId="2" fontId="1" fillId="0" borderId="5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/>
    </xf>
    <xf numFmtId="0" fontId="4" fillId="0" borderId="17" xfId="0" applyFont="1" applyBorder="1" applyAlignment="1">
      <alignment vertical="top" wrapText="1"/>
    </xf>
    <xf numFmtId="2" fontId="3" fillId="2" borderId="22" xfId="0" applyNumberFormat="1" applyFont="1" applyFill="1" applyBorder="1" applyAlignment="1" applyProtection="1"/>
    <xf numFmtId="2" fontId="3" fillId="2" borderId="2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wrapText="1" indent="3"/>
    </xf>
    <xf numFmtId="0" fontId="13" fillId="0" borderId="0" xfId="0" applyFont="1" applyAlignment="1">
      <alignment vertical="center"/>
    </xf>
    <xf numFmtId="0" fontId="2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2" fontId="16" fillId="2" borderId="1" xfId="0" applyNumberFormat="1" applyFont="1" applyFill="1" applyBorder="1" applyAlignment="1" applyProtection="1"/>
    <xf numFmtId="2" fontId="16" fillId="0" borderId="14" xfId="0" applyNumberFormat="1" applyFont="1" applyFill="1" applyBorder="1" applyAlignment="1" applyProtection="1">
      <alignment horizontal="right" vertical="center"/>
    </xf>
    <xf numFmtId="0" fontId="14" fillId="0" borderId="4" xfId="0" applyFont="1" applyBorder="1" applyAlignment="1">
      <alignment wrapText="1"/>
    </xf>
    <xf numFmtId="0" fontId="16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>
      <alignment horizontal="right"/>
    </xf>
    <xf numFmtId="2" fontId="1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5" xfId="0" applyBorder="1"/>
    <xf numFmtId="2" fontId="1" fillId="2" borderId="3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0" fontId="12" fillId="0" borderId="18" xfId="0" applyFont="1" applyBorder="1" applyAlignment="1">
      <alignment horizontal="center" vertical="center" wrapText="1"/>
    </xf>
    <xf numFmtId="2" fontId="0" fillId="0" borderId="14" xfId="0" applyNumberFormat="1" applyBorder="1"/>
    <xf numFmtId="2" fontId="0" fillId="0" borderId="5" xfId="0" applyNumberFormat="1" applyBorder="1"/>
    <xf numFmtId="0" fontId="1" fillId="0" borderId="14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37" zoomScale="125" zoomScaleNormal="125" workbookViewId="0">
      <selection activeCell="J48" sqref="J48:J4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7" width="9.5703125" customWidth="1"/>
    <col min="8" max="8" width="10.42578125" customWidth="1"/>
    <col min="9" max="10" width="9.7109375" customWidth="1"/>
  </cols>
  <sheetData>
    <row r="1" spans="1:10" ht="63.75" customHeight="1">
      <c r="B1" s="105" t="s">
        <v>53</v>
      </c>
      <c r="C1" s="105"/>
      <c r="D1" s="105"/>
      <c r="E1" s="105"/>
      <c r="F1" s="105"/>
      <c r="G1" s="105"/>
      <c r="H1" s="105"/>
      <c r="I1" s="105"/>
      <c r="J1" s="1"/>
    </row>
    <row r="2" spans="1:10" ht="115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3" t="s">
        <v>31</v>
      </c>
      <c r="G2" s="2" t="s">
        <v>5</v>
      </c>
      <c r="H2" s="43" t="s">
        <v>30</v>
      </c>
    </row>
    <row r="3" spans="1:10" ht="23.25" customHeight="1">
      <c r="A3" s="2"/>
      <c r="B3" s="45" t="s">
        <v>38</v>
      </c>
      <c r="C3" s="42" t="s">
        <v>6</v>
      </c>
      <c r="D3" s="90">
        <v>1575.2</v>
      </c>
      <c r="E3" s="4">
        <f>D3*23.79*7</f>
        <v>262318.05599999998</v>
      </c>
      <c r="F3" s="5"/>
      <c r="G3" s="5"/>
      <c r="H3" s="5"/>
    </row>
    <row r="4" spans="1:10" ht="44.25" customHeight="1" thickBot="1">
      <c r="A4" s="6"/>
      <c r="B4" s="64" t="s">
        <v>39</v>
      </c>
      <c r="C4" s="7"/>
      <c r="D4" s="7"/>
      <c r="E4" s="37"/>
      <c r="F4" s="8"/>
      <c r="G4" s="8"/>
      <c r="H4" s="8"/>
    </row>
    <row r="5" spans="1:10" ht="31.5" customHeight="1" thickBot="1">
      <c r="A5" s="9"/>
      <c r="B5" s="65" t="s">
        <v>40</v>
      </c>
      <c r="C5" s="7"/>
      <c r="D5" s="7"/>
      <c r="E5" s="8"/>
      <c r="F5" s="8"/>
      <c r="G5" s="8"/>
      <c r="H5" s="8"/>
    </row>
    <row r="6" spans="1:10" ht="45.75">
      <c r="A6" s="10"/>
      <c r="B6" s="89" t="s">
        <v>32</v>
      </c>
      <c r="C6" s="11"/>
      <c r="D6" s="11"/>
      <c r="E6" s="11"/>
      <c r="F6" s="11"/>
      <c r="G6" s="11"/>
      <c r="H6" s="11"/>
    </row>
    <row r="7" spans="1:10" ht="15.75">
      <c r="A7" s="47"/>
      <c r="B7" s="66" t="s">
        <v>33</v>
      </c>
      <c r="C7" s="108"/>
      <c r="D7" s="108"/>
      <c r="E7" s="109">
        <f>1.35*D3*7</f>
        <v>14885.64</v>
      </c>
      <c r="F7" s="108"/>
      <c r="G7" s="100">
        <f>830</f>
        <v>830</v>
      </c>
      <c r="H7" s="100">
        <f>E7+G7</f>
        <v>15715.64</v>
      </c>
      <c r="J7" s="85"/>
    </row>
    <row r="8" spans="1:10" ht="15.75">
      <c r="A8" s="10"/>
      <c r="B8" s="66" t="s">
        <v>34</v>
      </c>
      <c r="C8" s="101"/>
      <c r="D8" s="101"/>
      <c r="E8" s="101"/>
      <c r="F8" s="101"/>
      <c r="G8" s="106"/>
      <c r="H8" s="101"/>
      <c r="J8" s="85"/>
    </row>
    <row r="9" spans="1:10" ht="18.75" customHeight="1" thickBot="1">
      <c r="A9" s="46"/>
      <c r="B9" s="67" t="s">
        <v>41</v>
      </c>
      <c r="C9" s="102"/>
      <c r="D9" s="102"/>
      <c r="E9" s="102"/>
      <c r="F9" s="102"/>
      <c r="G9" s="107"/>
      <c r="H9" s="102"/>
      <c r="J9" s="85"/>
    </row>
    <row r="10" spans="1:10" ht="15.75" customHeight="1" thickBot="1">
      <c r="A10" s="46"/>
      <c r="B10" s="68" t="s">
        <v>42</v>
      </c>
      <c r="C10" s="56"/>
      <c r="D10" s="56"/>
      <c r="E10" s="60">
        <f>0.6*7*D3</f>
        <v>6615.84</v>
      </c>
      <c r="F10" s="56"/>
      <c r="G10" s="56"/>
      <c r="H10" s="57">
        <f>E10</f>
        <v>6615.84</v>
      </c>
      <c r="J10" s="85"/>
    </row>
    <row r="11" spans="1:10" ht="18.75" customHeight="1" thickBot="1">
      <c r="A11" s="46"/>
      <c r="B11" s="69" t="s">
        <v>36</v>
      </c>
      <c r="C11" s="56"/>
      <c r="D11" s="56"/>
      <c r="E11" s="60">
        <f>1.33*7*D3</f>
        <v>14665.112000000001</v>
      </c>
      <c r="F11" s="56"/>
      <c r="G11" s="56"/>
      <c r="H11" s="57">
        <f>E11</f>
        <v>14665.112000000001</v>
      </c>
      <c r="J11" s="63"/>
    </row>
    <row r="12" spans="1:10" ht="16.5" customHeight="1" thickBot="1">
      <c r="A12" s="46"/>
      <c r="B12" s="69" t="s">
        <v>43</v>
      </c>
      <c r="C12" s="44"/>
      <c r="D12" s="44"/>
      <c r="E12" s="84">
        <f>0.15*7*D3</f>
        <v>1653.96</v>
      </c>
      <c r="F12" s="44"/>
      <c r="G12" s="44"/>
      <c r="H12" s="44">
        <f>E12</f>
        <v>1653.96</v>
      </c>
      <c r="J12" s="85"/>
    </row>
    <row r="13" spans="1:10" ht="30" customHeight="1" thickBot="1">
      <c r="A13" s="46"/>
      <c r="B13" s="53" t="s">
        <v>35</v>
      </c>
      <c r="C13" s="44"/>
      <c r="D13" s="44"/>
      <c r="E13" s="84"/>
      <c r="F13" s="44"/>
      <c r="G13" s="44"/>
      <c r="H13" s="44"/>
      <c r="J13" s="63"/>
    </row>
    <row r="14" spans="1:10" ht="18.75" customHeight="1" thickBot="1">
      <c r="A14" s="46"/>
      <c r="B14" s="48" t="s">
        <v>7</v>
      </c>
      <c r="C14" s="44"/>
      <c r="D14" s="44"/>
      <c r="E14" s="84">
        <f>0.77*7*D3</f>
        <v>8490.3280000000013</v>
      </c>
      <c r="F14" s="44"/>
      <c r="G14" s="44"/>
      <c r="H14" s="44">
        <f>E14</f>
        <v>8490.3280000000013</v>
      </c>
      <c r="J14" s="85"/>
    </row>
    <row r="15" spans="1:10" ht="30" customHeight="1" thickBot="1">
      <c r="A15" s="46"/>
      <c r="B15" s="70" t="s">
        <v>44</v>
      </c>
      <c r="C15" s="44"/>
      <c r="D15" s="44"/>
      <c r="E15" s="84"/>
      <c r="F15" s="44"/>
      <c r="G15" s="44"/>
      <c r="H15" s="44"/>
      <c r="J15" s="63"/>
    </row>
    <row r="16" spans="1:10" ht="15" customHeight="1" thickBot="1">
      <c r="A16" s="46"/>
      <c r="B16" s="52" t="s">
        <v>45</v>
      </c>
      <c r="C16" s="44"/>
      <c r="D16" s="44"/>
      <c r="E16" s="60">
        <f>0.06*7*D3</f>
        <v>661.58399999999995</v>
      </c>
      <c r="F16" s="44"/>
      <c r="G16" s="44"/>
      <c r="H16" s="54">
        <f>E16</f>
        <v>661.58399999999995</v>
      </c>
      <c r="J16" s="63"/>
    </row>
    <row r="17" spans="1:11" ht="31.5" customHeight="1" thickBot="1">
      <c r="A17" s="46"/>
      <c r="B17" s="71" t="s">
        <v>51</v>
      </c>
      <c r="C17" s="44"/>
      <c r="D17" s="44"/>
      <c r="E17" s="60"/>
      <c r="F17" s="44"/>
      <c r="G17" s="44"/>
      <c r="H17" s="54"/>
      <c r="J17" s="85"/>
    </row>
    <row r="18" spans="1:11" ht="18.75" customHeight="1" thickBot="1">
      <c r="A18" s="46"/>
      <c r="B18" s="49" t="s">
        <v>8</v>
      </c>
      <c r="C18" s="44"/>
      <c r="D18" s="44"/>
      <c r="E18" s="60"/>
      <c r="F18" s="44"/>
      <c r="G18" s="44"/>
      <c r="H18" s="44"/>
      <c r="J18" s="85"/>
    </row>
    <row r="19" spans="1:11" ht="18.75" customHeight="1" thickBot="1">
      <c r="A19" s="46"/>
      <c r="B19" s="50" t="s">
        <v>9</v>
      </c>
      <c r="C19" s="44"/>
      <c r="D19" s="44"/>
      <c r="E19" s="60">
        <f>1.9*7*D3</f>
        <v>20950.16</v>
      </c>
      <c r="F19" s="44"/>
      <c r="G19" s="44"/>
      <c r="H19" s="54">
        <f>E19</f>
        <v>20950.16</v>
      </c>
      <c r="J19" s="85"/>
    </row>
    <row r="20" spans="1:11" ht="18.75" customHeight="1" thickBot="1">
      <c r="A20" s="19"/>
      <c r="B20" s="51" t="s">
        <v>10</v>
      </c>
      <c r="C20" s="21"/>
      <c r="D20" s="7"/>
      <c r="E20" s="22">
        <f>0.41*7*D3</f>
        <v>4520.8239999999996</v>
      </c>
      <c r="F20" s="22"/>
      <c r="G20" s="15">
        <f>103.33</f>
        <v>103.33</v>
      </c>
      <c r="H20" s="12">
        <f>E20+F20+G20</f>
        <v>4624.1539999999995</v>
      </c>
      <c r="J20" s="85"/>
    </row>
    <row r="21" spans="1:11" ht="16.5" thickBot="1">
      <c r="A21" s="10"/>
      <c r="B21" s="52" t="s">
        <v>11</v>
      </c>
      <c r="C21" s="79"/>
      <c r="D21" s="7"/>
      <c r="E21" s="22">
        <f>0.03*7*D3</f>
        <v>330.79199999999997</v>
      </c>
      <c r="F21" s="22"/>
      <c r="G21" s="15"/>
      <c r="H21" s="80">
        <f>E21</f>
        <v>330.79199999999997</v>
      </c>
      <c r="J21" s="63"/>
    </row>
    <row r="22" spans="1:11" ht="17.25" customHeight="1" thickBot="1">
      <c r="A22" s="10"/>
      <c r="B22" s="81" t="s">
        <v>46</v>
      </c>
      <c r="C22" s="29"/>
      <c r="D22" s="13"/>
      <c r="E22" s="24">
        <f>0.18*7*D3</f>
        <v>1984.7520000000002</v>
      </c>
      <c r="F22" s="24"/>
      <c r="G22" s="25"/>
      <c r="H22" s="78">
        <f>E22</f>
        <v>1984.7520000000002</v>
      </c>
      <c r="J22" s="85"/>
    </row>
    <row r="23" spans="1:11" ht="29.25" customHeight="1" thickBot="1">
      <c r="A23" s="10"/>
      <c r="B23" s="88" t="s">
        <v>12</v>
      </c>
      <c r="C23" s="21"/>
      <c r="D23" s="7"/>
      <c r="E23" s="22"/>
      <c r="F23" s="22"/>
      <c r="G23" s="15"/>
      <c r="H23" s="12"/>
      <c r="J23" s="85"/>
    </row>
    <row r="24" spans="1:11" ht="15.75">
      <c r="A24" s="19"/>
      <c r="B24" s="73" t="s">
        <v>13</v>
      </c>
      <c r="C24" s="11"/>
      <c r="D24" s="26"/>
      <c r="E24" s="103">
        <f>2.4*7*D3</f>
        <v>26463.360000000001</v>
      </c>
      <c r="F24" s="23"/>
      <c r="G24" s="111">
        <f>37.5+51.8+288.88+24+33.6+912.5</f>
        <v>1348.28</v>
      </c>
      <c r="H24" s="112">
        <f>E24+G24</f>
        <v>27811.64</v>
      </c>
      <c r="J24" s="63"/>
    </row>
    <row r="25" spans="1:11" ht="16.5" thickBot="1">
      <c r="A25" s="28"/>
      <c r="B25" s="72" t="s">
        <v>14</v>
      </c>
      <c r="C25" s="13"/>
      <c r="D25" s="29"/>
      <c r="E25" s="104"/>
      <c r="F25" s="25"/>
      <c r="G25" s="110"/>
      <c r="H25" s="102"/>
      <c r="J25" s="63"/>
    </row>
    <row r="26" spans="1:11" ht="32.25" customHeight="1" thickBot="1">
      <c r="A26" s="28"/>
      <c r="B26" s="51" t="s">
        <v>15</v>
      </c>
      <c r="C26" s="31"/>
      <c r="D26" s="13"/>
      <c r="E26" s="24">
        <f>0.44*7*D3</f>
        <v>4851.616</v>
      </c>
      <c r="F26" s="24"/>
      <c r="G26" s="25"/>
      <c r="H26" s="30">
        <f>E26</f>
        <v>4851.616</v>
      </c>
      <c r="J26" s="85"/>
    </row>
    <row r="27" spans="1:11" ht="15.75" thickBot="1">
      <c r="A27" s="10"/>
      <c r="B27" s="86" t="s">
        <v>50</v>
      </c>
      <c r="C27" s="32"/>
      <c r="D27" s="7"/>
      <c r="E27" s="20">
        <f>0.07*7*D3</f>
        <v>771.84800000000007</v>
      </c>
      <c r="F27" s="20"/>
      <c r="G27" s="15"/>
      <c r="H27" s="30">
        <f>E27</f>
        <v>771.84800000000007</v>
      </c>
      <c r="J27" s="85"/>
    </row>
    <row r="28" spans="1:11" ht="29.25" thickBot="1">
      <c r="A28" s="10"/>
      <c r="B28" s="88" t="s">
        <v>16</v>
      </c>
      <c r="C28" s="61"/>
      <c r="D28" s="58"/>
      <c r="E28" s="62"/>
      <c r="F28" s="59"/>
      <c r="G28" s="59"/>
      <c r="H28" s="60"/>
      <c r="J28" s="85"/>
    </row>
    <row r="29" spans="1:11" ht="15.75" thickBot="1">
      <c r="A29" s="16"/>
      <c r="B29" s="74" t="s">
        <v>17</v>
      </c>
      <c r="C29" s="7"/>
      <c r="D29" s="7"/>
      <c r="E29" s="33">
        <f>1.12*7*D3</f>
        <v>12349.568000000001</v>
      </c>
      <c r="F29" s="34"/>
      <c r="G29" s="15"/>
      <c r="H29" s="30">
        <f>E29</f>
        <v>12349.568000000001</v>
      </c>
      <c r="J29" s="85"/>
    </row>
    <row r="30" spans="1:11" ht="27.75" customHeight="1" thickBot="1">
      <c r="A30" s="14"/>
      <c r="B30" s="74" t="s">
        <v>18</v>
      </c>
      <c r="C30" s="7"/>
      <c r="D30" s="7"/>
      <c r="E30" s="15">
        <f>0.24*7*D3</f>
        <v>2646.3359999999998</v>
      </c>
      <c r="F30" s="15"/>
      <c r="G30" s="15"/>
      <c r="H30" s="30">
        <f>E30</f>
        <v>2646.3359999999998</v>
      </c>
      <c r="J30" s="85"/>
    </row>
    <row r="31" spans="1:11" ht="16.5" thickBot="1">
      <c r="A31" s="14"/>
      <c r="B31" s="75" t="s">
        <v>19</v>
      </c>
      <c r="C31" s="7"/>
      <c r="D31" s="7"/>
      <c r="E31" s="15">
        <f>0.02*7*D3</f>
        <v>220.52800000000002</v>
      </c>
      <c r="F31" s="15"/>
      <c r="G31" s="15"/>
      <c r="H31" s="30">
        <f>E31</f>
        <v>220.52800000000002</v>
      </c>
      <c r="J31" s="63"/>
    </row>
    <row r="32" spans="1:11" ht="15.75" thickBot="1">
      <c r="A32" s="35"/>
      <c r="B32" s="69" t="s">
        <v>37</v>
      </c>
      <c r="C32" s="7"/>
      <c r="D32" s="7"/>
      <c r="E32" s="33">
        <f>0.3*7*D3</f>
        <v>3307.92</v>
      </c>
      <c r="F32" s="34"/>
      <c r="G32" s="15">
        <f>33+95+60</f>
        <v>188</v>
      </c>
      <c r="H32" s="30">
        <f>E32+F32+G32</f>
        <v>3495.92</v>
      </c>
      <c r="J32" s="85"/>
      <c r="K32" t="s">
        <v>25</v>
      </c>
    </row>
    <row r="33" spans="1:10" ht="15.75" thickBot="1">
      <c r="A33" s="35"/>
      <c r="B33" s="53" t="s">
        <v>20</v>
      </c>
      <c r="C33" s="7"/>
      <c r="D33" s="7"/>
      <c r="E33" s="18"/>
      <c r="F33" s="18"/>
      <c r="G33" s="15"/>
      <c r="H33" s="30">
        <f t="shared" ref="H33:H41" si="0">E33</f>
        <v>0</v>
      </c>
      <c r="J33" s="85"/>
    </row>
    <row r="34" spans="1:10" ht="17.25" customHeight="1" thickBot="1">
      <c r="A34" s="16"/>
      <c r="B34" s="69" t="s">
        <v>47</v>
      </c>
      <c r="C34" s="7"/>
      <c r="D34" s="7"/>
      <c r="E34" s="8">
        <f>4.42*7*D3</f>
        <v>48736.687999999995</v>
      </c>
      <c r="F34" s="34"/>
      <c r="G34" s="34"/>
      <c r="H34" s="30">
        <f t="shared" si="0"/>
        <v>48736.687999999995</v>
      </c>
      <c r="I34" s="38"/>
      <c r="J34" s="85"/>
    </row>
    <row r="35" spans="1:10" ht="15.75" customHeight="1">
      <c r="A35" s="16"/>
      <c r="B35" s="50" t="s">
        <v>48</v>
      </c>
      <c r="C35" s="7"/>
      <c r="D35" s="7"/>
      <c r="E35" s="8">
        <f>0.61*7*D3</f>
        <v>6726.1039999999994</v>
      </c>
      <c r="F35" s="34"/>
      <c r="G35" s="34"/>
      <c r="H35" s="30">
        <f t="shared" si="0"/>
        <v>6726.1039999999994</v>
      </c>
      <c r="J35" s="85"/>
    </row>
    <row r="36" spans="1:10" ht="32.25" customHeight="1" thickBot="1">
      <c r="A36" s="76"/>
      <c r="B36" s="77" t="s">
        <v>21</v>
      </c>
      <c r="C36" s="7"/>
      <c r="D36" s="7"/>
      <c r="E36" s="8">
        <f>0.02*7*D3</f>
        <v>220.52800000000002</v>
      </c>
      <c r="F36" s="34"/>
      <c r="G36" s="34"/>
      <c r="H36" s="30">
        <f t="shared" si="0"/>
        <v>220.52800000000002</v>
      </c>
      <c r="J36" s="38"/>
    </row>
    <row r="37" spans="1:10" ht="42.75" customHeight="1" thickBot="1">
      <c r="A37" s="76"/>
      <c r="B37" s="87" t="s">
        <v>22</v>
      </c>
      <c r="C37" s="7"/>
      <c r="D37" s="7"/>
      <c r="E37" s="8"/>
      <c r="F37" s="34"/>
      <c r="G37" s="34"/>
      <c r="H37" s="30"/>
      <c r="J37" s="38"/>
    </row>
    <row r="38" spans="1:10" ht="17.25" customHeight="1" thickBot="1">
      <c r="A38" s="76"/>
      <c r="B38" s="48" t="s">
        <v>23</v>
      </c>
      <c r="C38" s="7"/>
      <c r="D38" s="7"/>
      <c r="E38" s="8">
        <f>1.3*7*D3</f>
        <v>14334.32</v>
      </c>
      <c r="F38" s="34"/>
      <c r="G38" s="34"/>
      <c r="H38" s="30">
        <f t="shared" si="0"/>
        <v>14334.32</v>
      </c>
      <c r="J38" s="38"/>
    </row>
    <row r="39" spans="1:10" ht="17.25" customHeight="1" thickBot="1">
      <c r="A39" s="76"/>
      <c r="B39" s="48" t="s">
        <v>24</v>
      </c>
      <c r="C39" s="7"/>
      <c r="D39" s="7"/>
      <c r="E39" s="8">
        <f>0.8*7*D3</f>
        <v>8821.1200000000008</v>
      </c>
      <c r="F39" s="34"/>
      <c r="G39" s="34"/>
      <c r="H39" s="30">
        <f t="shared" si="0"/>
        <v>8821.1200000000008</v>
      </c>
      <c r="J39" s="38"/>
    </row>
    <row r="40" spans="1:10" ht="18" customHeight="1" thickBot="1">
      <c r="A40" s="76"/>
      <c r="B40" s="48" t="s">
        <v>26</v>
      </c>
      <c r="C40" s="7"/>
      <c r="D40" s="7"/>
      <c r="E40" s="8">
        <f>4*7*D3</f>
        <v>44105.599999999999</v>
      </c>
      <c r="F40" s="34"/>
      <c r="G40" s="34"/>
      <c r="H40" s="30">
        <f t="shared" si="0"/>
        <v>44105.599999999999</v>
      </c>
      <c r="J40" s="38"/>
    </row>
    <row r="41" spans="1:10" ht="15.75" customHeight="1" thickBot="1">
      <c r="A41" s="76"/>
      <c r="B41" s="48" t="s">
        <v>49</v>
      </c>
      <c r="C41" s="7"/>
      <c r="D41" s="7"/>
      <c r="E41" s="8">
        <f>1.27*7*D3</f>
        <v>14003.528000000002</v>
      </c>
      <c r="F41" s="34"/>
      <c r="G41" s="34"/>
      <c r="H41" s="30">
        <f t="shared" si="0"/>
        <v>14003.528000000002</v>
      </c>
      <c r="J41" s="38"/>
    </row>
    <row r="42" spans="1:10" ht="15.75" customHeight="1">
      <c r="A42" s="16"/>
      <c r="B42" s="93" t="s">
        <v>54</v>
      </c>
      <c r="C42" s="7"/>
      <c r="D42" s="7"/>
      <c r="E42" s="8"/>
      <c r="F42" s="34"/>
      <c r="G42" s="34"/>
      <c r="H42" s="27"/>
      <c r="J42" s="38"/>
    </row>
    <row r="43" spans="1:10" ht="27" customHeight="1">
      <c r="A43" s="16"/>
      <c r="B43" s="96" t="s">
        <v>56</v>
      </c>
      <c r="C43" s="97"/>
      <c r="D43" s="97"/>
      <c r="E43" s="98"/>
      <c r="F43" s="94">
        <v>2671.43</v>
      </c>
      <c r="G43" s="94">
        <v>5400</v>
      </c>
      <c r="H43" s="99">
        <f>F43+G43</f>
        <v>8071.43</v>
      </c>
      <c r="J43" s="38"/>
    </row>
    <row r="44" spans="1:10" ht="15.75" customHeight="1">
      <c r="A44" s="16"/>
      <c r="B44" s="92" t="s">
        <v>55</v>
      </c>
      <c r="C44" s="7"/>
      <c r="D44" s="7"/>
      <c r="E44" s="8"/>
      <c r="F44" s="94">
        <v>1562.6</v>
      </c>
      <c r="G44" s="94">
        <v>4040</v>
      </c>
      <c r="H44" s="95">
        <f>F44+G44</f>
        <v>5602.6</v>
      </c>
      <c r="J44" s="38"/>
    </row>
    <row r="45" spans="1:10" ht="27" customHeight="1">
      <c r="A45" s="76"/>
      <c r="B45" s="36" t="s">
        <v>27</v>
      </c>
      <c r="C45" s="7"/>
      <c r="D45" s="7"/>
      <c r="E45" s="37">
        <f>SUM(E7:E41)</f>
        <v>262318.05599999998</v>
      </c>
      <c r="F45" s="34">
        <f>SUM(F43:F44)</f>
        <v>4234.03</v>
      </c>
      <c r="G45" s="34">
        <f>SUM(G7:G44)</f>
        <v>11909.61</v>
      </c>
      <c r="H45" s="82">
        <f>SUM(H7:H44)</f>
        <v>278461.69599999994</v>
      </c>
      <c r="J45" s="38"/>
    </row>
    <row r="46" spans="1:10" ht="27" customHeight="1">
      <c r="A46" s="76"/>
      <c r="B46" s="39" t="s">
        <v>28</v>
      </c>
      <c r="C46" s="7"/>
      <c r="D46" s="7"/>
      <c r="E46" s="37"/>
      <c r="F46" s="34"/>
      <c r="G46" s="34"/>
      <c r="H46" s="83">
        <f>H45-E45</f>
        <v>16143.639999999956</v>
      </c>
      <c r="J46" s="38"/>
    </row>
    <row r="47" spans="1:10" ht="20.25" customHeight="1">
      <c r="A47" s="76"/>
      <c r="B47" s="17" t="s">
        <v>29</v>
      </c>
      <c r="C47" s="7"/>
      <c r="D47" s="7"/>
      <c r="E47" s="37"/>
      <c r="F47" s="34"/>
      <c r="G47" s="34"/>
      <c r="H47" s="55">
        <v>24022.22</v>
      </c>
      <c r="J47" s="38"/>
    </row>
    <row r="49" spans="2:8">
      <c r="B49" s="91" t="s">
        <v>52</v>
      </c>
      <c r="E49" s="41"/>
      <c r="F49" s="38"/>
      <c r="G49" s="41"/>
      <c r="H49" s="40"/>
    </row>
    <row r="50" spans="2:8">
      <c r="F50" s="41"/>
      <c r="H50" s="40"/>
    </row>
  </sheetData>
  <mergeCells count="10">
    <mergeCell ref="H7:H9"/>
    <mergeCell ref="E24:E25"/>
    <mergeCell ref="B1:I1"/>
    <mergeCell ref="G7:G9"/>
    <mergeCell ref="F7:F9"/>
    <mergeCell ref="E7:E9"/>
    <mergeCell ref="D7:D9"/>
    <mergeCell ref="C7:C9"/>
    <mergeCell ref="G24:G25"/>
    <mergeCell ref="H24:H25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2020-04-03T02:48:33Z</cp:lastPrinted>
  <dcterms:modified xsi:type="dcterms:W3CDTF">2020-04-22T23:59:21Z</dcterms:modified>
</cp:coreProperties>
</file>