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7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G7" i="1"/>
  <c r="G24"/>
  <c r="H25" s="1"/>
  <c r="H7"/>
  <c r="G32"/>
  <c r="G20"/>
  <c r="G42" s="1"/>
  <c r="E41"/>
  <c r="E40"/>
  <c r="E39"/>
  <c r="E38"/>
  <c r="E36"/>
  <c r="E35"/>
  <c r="E34"/>
  <c r="E32"/>
  <c r="H32" s="1"/>
  <c r="E31"/>
  <c r="E30"/>
  <c r="E29"/>
  <c r="E27"/>
  <c r="E26"/>
  <c r="E24"/>
  <c r="E22"/>
  <c r="E21"/>
  <c r="E20"/>
  <c r="H20" s="1"/>
  <c r="E19"/>
  <c r="E16"/>
  <c r="E14"/>
  <c r="E12"/>
  <c r="E11"/>
  <c r="E10"/>
  <c r="E7"/>
  <c r="E3"/>
  <c r="E42" l="1"/>
  <c r="H41"/>
  <c r="H10"/>
  <c r="H30" l="1"/>
  <c r="H29"/>
  <c r="H31"/>
  <c r="H34"/>
  <c r="H35"/>
  <c r="H36"/>
  <c r="H38"/>
  <c r="H39"/>
  <c r="H40"/>
  <c r="H27"/>
  <c r="H26"/>
  <c r="H22"/>
  <c r="H21"/>
  <c r="H19"/>
  <c r="H16"/>
  <c r="H14"/>
  <c r="H12"/>
  <c r="H11"/>
  <c r="H42" l="1"/>
  <c r="H43" s="1"/>
</calcChain>
</file>

<file path=xl/sharedStrings.xml><?xml version="1.0" encoding="utf-8"?>
<sst xmlns="http://schemas.openxmlformats.org/spreadsheetml/2006/main" count="54" uniqueCount="54">
  <si>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</si>
  <si>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</si>
  <si>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</si>
  <si>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</si>
  <si>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</si>
  <si>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</si>
  <si>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</si>
  <si>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2.1. Промывка и регулировка системы отопления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</si>
  <si>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</si>
  <si>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</si>
  <si>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</si>
  <si>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</si>
  <si>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</si>
  <si>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</si>
  <si>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</si>
  <si>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</si>
  <si>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</si>
  <si>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</si>
  <si>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</si>
  <si>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</si>
  <si>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</si>
  <si>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</si>
  <si>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</si>
  <si>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</si>
  <si>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</si>
  <si>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</si>
  <si>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</si>
  <si>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</si>
  <si>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</si>
  <si>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</si>
  <si>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</si>
  <si>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</si>
  <si>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Контроль за техническим состоянием систем инженерно-технического обеспечения в МКД (частичные осмотры отдельных инженерных элементов) 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</si>
  <si>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</si>
  <si>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</si>
  <si>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>2. Работы, выполняемые в целях надлежащего содержания систем теплоснабжения</t>
  </si>
  <si>
    <t>1.3. Обслуживание теплового узла</t>
  </si>
  <si>
    <t xml:space="preserve">3.4. Уборка и выкашивание газонов </t>
  </si>
  <si>
    <t xml:space="preserve">    I. Работы, необходимые для  надлежащего  содержания оборудования и систем инженерно-технического обеспечения, входящих в состав общего имущества в МКД</t>
  </si>
  <si>
    <t>1. Общие работы, выполняемые для надлежащего содержания систем водоснабжения, отопления и водоотведения.</t>
  </si>
  <si>
    <r>
      <t>3)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 xml:space="preserve">электрооборудования – 1 раз в месяц                                                          </t>
    </r>
  </si>
  <si>
    <t>1.4. Ревизия водосточной системы с помощью автовышки</t>
  </si>
  <si>
    <t>3. Работы, необходимые для надлежащего содержания несущих конструкций</t>
  </si>
  <si>
    <t xml:space="preserve">3.1. Контроль за состоянием крыши </t>
  </si>
  <si>
    <t xml:space="preserve">1.4. Проведение дератизации и дезинсекции помещений подвала </t>
  </si>
  <si>
    <t>4.1. Вывоз ТКО</t>
  </si>
  <si>
    <t>4.2. Вывоз крупногабаритного мусора</t>
  </si>
  <si>
    <t xml:space="preserve">2.3. Уборка крыльца, площадки перед входом в подъезд </t>
  </si>
  <si>
    <t>ΙΙ. Работы и услуги по содержанию иного общего имущества в МКД</t>
  </si>
  <si>
    <t>Стоимость  за 1 кв.м общей площади  23,79 руб.</t>
  </si>
  <si>
    <t>1.2. Съем показаний ИПУ, съем показаний ОДПУ</t>
  </si>
  <si>
    <t>Информационное обеспечение сбора средств, паспортный учет</t>
  </si>
  <si>
    <t xml:space="preserve">Составила:инженер  ООО"Континент": Каминская Н.И. 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</si>
  <si>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12 по ул. Норильская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01.07.2019 по 31.12.2019 г. (6 месяцев)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</si>
</sst>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2" fontId="5" fillId="2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>
      <alignment horizontal="right"/>
    </xf>
    <xf numFmtId="0" fontId="1" fillId="0" borderId="6" xfId="0" applyNumberFormat="1" applyFont="1" applyFill="1" applyBorder="1" applyAlignment="1" applyProtection="1"/>
    <xf numFmtId="2" fontId="1" fillId="2" borderId="4" xfId="0" applyNumberFormat="1" applyFont="1" applyFill="1" applyBorder="1" applyAlignment="1" applyProtection="1"/>
    <xf numFmtId="2" fontId="1" fillId="2" borderId="8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2" fontId="1" fillId="2" borderId="5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2" fontId="1" fillId="0" borderId="14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right"/>
    </xf>
    <xf numFmtId="0" fontId="1" fillId="0" borderId="13" xfId="0" applyNumberFormat="1" applyFont="1" applyFill="1" applyBorder="1" applyAlignment="1" applyProtection="1"/>
    <xf numFmtId="2" fontId="1" fillId="0" borderId="5" xfId="0" applyNumberFormat="1" applyFont="1" applyFill="1" applyBorder="1" applyAlignment="1" applyProtection="1">
      <alignment horizontal="right" vertical="center"/>
    </xf>
    <xf numFmtId="0" fontId="1" fillId="0" borderId="15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/>
    <xf numFmtId="2" fontId="3" fillId="2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wrapText="1"/>
    </xf>
    <xf numFmtId="2" fontId="3" fillId="0" borderId="1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>
      <alignment wrapText="1"/>
    </xf>
    <xf numFmtId="4" fontId="1" fillId="0" borderId="0" xfId="0" applyNumberFormat="1" applyFont="1" applyFill="1" applyBorder="1" applyAlignment="1" applyProtection="1"/>
    <xf numFmtId="2" fontId="0" fillId="0" borderId="0" xfId="0" applyNumberFormat="1"/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right" vertical="top"/>
    </xf>
    <xf numFmtId="49" fontId="1" fillId="0" borderId="20" xfId="0" applyNumberFormat="1" applyFont="1" applyFill="1" applyBorder="1" applyAlignment="1" applyProtection="1">
      <alignment horizontal="right"/>
    </xf>
    <xf numFmtId="0" fontId="4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2" xfId="0" applyFont="1" applyBorder="1" applyAlignment="1">
      <alignment horizontal="left" wrapText="1"/>
    </xf>
    <xf numFmtId="2" fontId="1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2" fontId="3" fillId="2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right"/>
    </xf>
    <xf numFmtId="0" fontId="1" fillId="0" borderId="18" xfId="0" applyNumberFormat="1" applyFont="1" applyFill="1" applyBorder="1" applyAlignment="1" applyProtection="1">
      <alignment horizontal="center"/>
    </xf>
    <xf numFmtId="2" fontId="5" fillId="0" borderId="5" xfId="0" applyNumberFormat="1" applyFont="1" applyFill="1" applyBorder="1" applyAlignment="1" applyProtection="1">
      <alignment horizontal="right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8" fillId="3" borderId="7" xfId="0" applyFont="1" applyFill="1" applyBorder="1" applyAlignment="1">
      <alignment horizontal="left" wrapText="1" indent="6"/>
    </xf>
    <xf numFmtId="0" fontId="8" fillId="3" borderId="2" xfId="0" applyFont="1" applyFill="1" applyBorder="1" applyAlignment="1">
      <alignment horizontal="left" wrapText="1" indent="6"/>
    </xf>
    <xf numFmtId="0" fontId="4" fillId="0" borderId="2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4" fillId="0" borderId="7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wrapText="1"/>
    </xf>
    <xf numFmtId="0" fontId="4" fillId="0" borderId="16" xfId="0" applyFont="1" applyBorder="1" applyAlignment="1">
      <alignment wrapText="1"/>
    </xf>
    <xf numFmtId="49" fontId="1" fillId="0" borderId="6" xfId="0" applyNumberFormat="1" applyFont="1" applyFill="1" applyBorder="1" applyAlignment="1" applyProtection="1"/>
    <xf numFmtId="0" fontId="4" fillId="0" borderId="1" xfId="0" applyFont="1" applyBorder="1" applyAlignment="1">
      <alignment wrapText="1"/>
    </xf>
    <xf numFmtId="2" fontId="1" fillId="0" borderId="5" xfId="0" applyNumberFormat="1" applyFont="1" applyFill="1" applyBorder="1" applyAlignment="1" applyProtection="1">
      <alignment vertical="center"/>
    </xf>
    <xf numFmtId="0" fontId="1" fillId="0" borderId="2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vertical="center"/>
    </xf>
    <xf numFmtId="0" fontId="4" fillId="0" borderId="17" xfId="0" applyFont="1" applyBorder="1" applyAlignment="1">
      <alignment vertical="top" wrapText="1"/>
    </xf>
    <xf numFmtId="2" fontId="3" fillId="2" borderId="22" xfId="0" applyNumberFormat="1" applyFont="1" applyFill="1" applyBorder="1" applyAlignment="1" applyProtection="1"/>
    <xf numFmtId="2" fontId="3" fillId="2" borderId="23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wrapText="1" indent="3"/>
    </xf>
    <xf numFmtId="2" fontId="1" fillId="4" borderId="5" xfId="0" applyNumberFormat="1" applyFont="1" applyFill="1" applyBorder="1" applyAlignment="1" applyProtection="1">
      <alignment horizontal="right"/>
    </xf>
    <xf numFmtId="2" fontId="5" fillId="4" borderId="1" xfId="0" applyNumberFormat="1" applyFont="1" applyFill="1" applyBorder="1" applyAlignment="1" applyProtection="1"/>
    <xf numFmtId="2" fontId="1" fillId="4" borderId="1" xfId="0" applyNumberFormat="1" applyFont="1" applyFill="1" applyBorder="1" applyAlignment="1" applyProtection="1"/>
    <xf numFmtId="0" fontId="6" fillId="0" borderId="17" xfId="0" applyFont="1" applyBorder="1" applyAlignment="1">
      <alignment horizontal="left" vertical="top" wrapText="1"/>
    </xf>
    <xf numFmtId="0" fontId="0" fillId="0" borderId="5" xfId="0" applyBorder="1"/>
    <xf numFmtId="2" fontId="12" fillId="0" borderId="0" xfId="0" applyNumberFormat="1" applyFont="1" applyAlignment="1">
      <alignment vertical="center"/>
    </xf>
    <xf numFmtId="0" fontId="12" fillId="0" borderId="0" xfId="0" applyFont="1"/>
    <xf numFmtId="0" fontId="12" fillId="0" borderId="0" xfId="0" applyFont="1" applyBorder="1" applyAlignment="1">
      <alignment horizontal="center" wrapText="1"/>
    </xf>
    <xf numFmtId="0" fontId="0" fillId="0" borderId="0" xfId="0" applyBorder="1"/>
    <xf numFmtId="4" fontId="3" fillId="0" borderId="19" xfId="0" applyNumberFormat="1" applyFont="1" applyBorder="1"/>
    <xf numFmtId="0" fontId="1" fillId="0" borderId="0" xfId="0" applyFont="1"/>
    <xf numFmtId="2" fontId="1" fillId="0" borderId="14" xfId="0" applyNumberFormat="1" applyFont="1" applyFill="1" applyBorder="1" applyAlignment="1" applyProtection="1">
      <alignment horizontal="center"/>
    </xf>
    <xf numFmtId="0" fontId="0" fillId="0" borderId="14" xfId="0" applyBorder="1"/>
    <xf numFmtId="0" fontId="0" fillId="0" borderId="5" xfId="0" applyBorder="1"/>
    <xf numFmtId="2" fontId="1" fillId="5" borderId="3" xfId="0" applyNumberFormat="1" applyFont="1" applyFill="1" applyBorder="1" applyAlignment="1" applyProtection="1">
      <alignment horizontal="right"/>
    </xf>
    <xf numFmtId="2" fontId="1" fillId="5" borderId="5" xfId="0" applyNumberFormat="1" applyFont="1" applyFill="1" applyBorder="1" applyAlignment="1" applyProtection="1">
      <alignment horizontal="right"/>
    </xf>
    <xf numFmtId="0" fontId="1" fillId="0" borderId="14" xfId="0" applyNumberFormat="1" applyFont="1" applyFill="1" applyBorder="1" applyAlignment="1" applyProtection="1">
      <alignment horizontal="center"/>
    </xf>
    <xf numFmtId="2" fontId="1" fillId="0" borderId="14" xfId="0" applyNumberFormat="1" applyFont="1" applyFill="1" applyBorder="1" applyAlignment="1" applyProtection="1">
      <alignment horizontal="right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2" fontId="1" fillId="2" borderId="3" xfId="0" applyNumberFormat="1" applyFont="1" applyFill="1" applyBorder="1" applyAlignment="1" applyProtection="1">
      <alignment horizontal="center"/>
    </xf>
    <xf numFmtId="2" fontId="1" fillId="2" borderId="5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34" zoomScale="125" zoomScaleNormal="125" workbookViewId="0">
      <selection activeCell="J43" sqref="J43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6" width="10.5703125" customWidth="1"/>
    <col min="7" max="7" width="8.140625" customWidth="1"/>
    <col min="8" max="8" width="10.42578125" customWidth="1"/>
    <col min="9" max="10" width="9.7109375" customWidth="1"/>
  </cols>
  <sheetData>
    <row r="1" spans="1:10" ht="67.5" customHeight="1">
      <c r="B1" s="104" t="s">
        <v>53</v>
      </c>
      <c r="C1" s="104"/>
      <c r="D1" s="104"/>
      <c r="E1" s="104"/>
      <c r="F1" s="104"/>
      <c r="G1" s="104"/>
      <c r="H1" s="104"/>
      <c r="I1" s="105"/>
      <c r="J1" s="1"/>
    </row>
    <row r="2" spans="1:10" ht="108.7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3" t="s">
        <v>31</v>
      </c>
      <c r="G2" s="2" t="s">
        <v>5</v>
      </c>
      <c r="H2" s="43" t="s">
        <v>30</v>
      </c>
      <c r="I2" s="94"/>
    </row>
    <row r="3" spans="1:10" ht="23.25" customHeight="1">
      <c r="A3" s="2"/>
      <c r="B3" s="45" t="s">
        <v>49</v>
      </c>
      <c r="C3" s="42" t="s">
        <v>6</v>
      </c>
      <c r="D3" s="91">
        <v>1573.2</v>
      </c>
      <c r="E3" s="4">
        <f>D3*23.79*6</f>
        <v>224558.568</v>
      </c>
      <c r="F3" s="5"/>
      <c r="G3" s="5"/>
      <c r="H3" s="5"/>
    </row>
    <row r="4" spans="1:10" ht="44.25" customHeight="1" thickBot="1">
      <c r="A4" s="6"/>
      <c r="B4" s="62" t="s">
        <v>38</v>
      </c>
      <c r="C4" s="7"/>
      <c r="D4" s="7"/>
      <c r="E4" s="8"/>
      <c r="F4" s="8"/>
      <c r="G4" s="8"/>
      <c r="H4" s="8"/>
    </row>
    <row r="5" spans="1:10" ht="31.5" customHeight="1" thickBot="1">
      <c r="A5" s="9"/>
      <c r="B5" s="63" t="s">
        <v>39</v>
      </c>
      <c r="C5" s="7"/>
      <c r="D5" s="7"/>
      <c r="E5" s="8"/>
      <c r="F5" s="8"/>
      <c r="G5" s="8"/>
      <c r="H5" s="8"/>
    </row>
    <row r="6" spans="1:10" ht="42" customHeight="1">
      <c r="A6" s="10"/>
      <c r="B6" s="85" t="s">
        <v>32</v>
      </c>
      <c r="C6" s="11"/>
      <c r="D6" s="11"/>
      <c r="E6" s="11"/>
      <c r="F6" s="11"/>
      <c r="G6" s="11"/>
      <c r="H6" s="11"/>
    </row>
    <row r="7" spans="1:10" ht="12.75" customHeight="1">
      <c r="A7" s="47"/>
      <c r="B7" s="64" t="s">
        <v>33</v>
      </c>
      <c r="C7" s="102"/>
      <c r="D7" s="102"/>
      <c r="E7" s="103">
        <f>1.35*D3*6</f>
        <v>12742.920000000002</v>
      </c>
      <c r="F7" s="102"/>
      <c r="G7" s="102">
        <f>162+1660</f>
        <v>1822</v>
      </c>
      <c r="H7" s="97">
        <f>E7+G7</f>
        <v>14564.920000000002</v>
      </c>
      <c r="J7" s="81"/>
    </row>
    <row r="8" spans="1:10" ht="12.75" customHeight="1">
      <c r="A8" s="10"/>
      <c r="B8" s="64" t="s">
        <v>34</v>
      </c>
      <c r="C8" s="98"/>
      <c r="D8" s="98"/>
      <c r="E8" s="98"/>
      <c r="F8" s="98"/>
      <c r="G8" s="98"/>
      <c r="H8" s="98"/>
      <c r="J8" s="81"/>
    </row>
    <row r="9" spans="1:10" ht="14.25" customHeight="1" thickBot="1">
      <c r="A9" s="46"/>
      <c r="B9" s="65" t="s">
        <v>40</v>
      </c>
      <c r="C9" s="99"/>
      <c r="D9" s="99"/>
      <c r="E9" s="99"/>
      <c r="F9" s="99"/>
      <c r="G9" s="99"/>
      <c r="H9" s="99"/>
      <c r="J9" s="93"/>
    </row>
    <row r="10" spans="1:10" ht="14.25" customHeight="1">
      <c r="A10" s="46"/>
      <c r="B10" s="92" t="s">
        <v>50</v>
      </c>
      <c r="C10" s="90"/>
      <c r="D10" s="90"/>
      <c r="E10" s="90">
        <f>6*D3*0.6</f>
        <v>5663.52</v>
      </c>
      <c r="F10" s="90"/>
      <c r="G10" s="90"/>
      <c r="H10" s="90">
        <f>E10</f>
        <v>5663.52</v>
      </c>
      <c r="J10" s="93"/>
    </row>
    <row r="11" spans="1:10" ht="18.75" customHeight="1" thickBot="1">
      <c r="A11" s="46"/>
      <c r="B11" s="66" t="s">
        <v>36</v>
      </c>
      <c r="C11" s="55"/>
      <c r="D11" s="55"/>
      <c r="E11" s="59">
        <f>1.33*6*D3</f>
        <v>12554.136</v>
      </c>
      <c r="F11" s="55"/>
      <c r="G11" s="55"/>
      <c r="H11" s="56">
        <f>E11</f>
        <v>12554.136</v>
      </c>
      <c r="J11" s="93"/>
    </row>
    <row r="12" spans="1:10" ht="16.5" customHeight="1" thickBot="1">
      <c r="A12" s="46"/>
      <c r="B12" s="66" t="s">
        <v>41</v>
      </c>
      <c r="C12" s="44"/>
      <c r="D12" s="44"/>
      <c r="E12" s="80">
        <f>0.15*6*D3</f>
        <v>1415.8799999999999</v>
      </c>
      <c r="F12" s="44"/>
      <c r="G12" s="44"/>
      <c r="H12" s="44">
        <f>E12</f>
        <v>1415.8799999999999</v>
      </c>
      <c r="J12" s="93"/>
    </row>
    <row r="13" spans="1:10" ht="27.75" customHeight="1" thickBot="1">
      <c r="A13" s="46"/>
      <c r="B13" s="53" t="s">
        <v>35</v>
      </c>
      <c r="C13" s="44"/>
      <c r="D13" s="44"/>
      <c r="E13" s="80"/>
      <c r="F13" s="44"/>
      <c r="G13" s="44"/>
      <c r="H13" s="44"/>
      <c r="J13" s="93"/>
    </row>
    <row r="14" spans="1:10" ht="16.5" customHeight="1" thickBot="1">
      <c r="A14" s="46"/>
      <c r="B14" s="48" t="s">
        <v>7</v>
      </c>
      <c r="C14" s="44"/>
      <c r="D14" s="44"/>
      <c r="E14" s="80">
        <f>0.77*6*D3</f>
        <v>7268.1840000000002</v>
      </c>
      <c r="F14" s="44"/>
      <c r="G14" s="44"/>
      <c r="H14" s="44">
        <f>E14</f>
        <v>7268.1840000000002</v>
      </c>
      <c r="J14" s="93"/>
    </row>
    <row r="15" spans="1:10" ht="29.25" customHeight="1" thickBot="1">
      <c r="A15" s="46"/>
      <c r="B15" s="67" t="s">
        <v>42</v>
      </c>
      <c r="C15" s="44"/>
      <c r="D15" s="44"/>
      <c r="E15" s="80"/>
      <c r="F15" s="44"/>
      <c r="G15" s="44"/>
      <c r="H15" s="44"/>
      <c r="J15" s="93"/>
    </row>
    <row r="16" spans="1:10" ht="15" customHeight="1" thickBot="1">
      <c r="A16" s="46"/>
      <c r="B16" s="52" t="s">
        <v>43</v>
      </c>
      <c r="C16" s="44"/>
      <c r="D16" s="44"/>
      <c r="E16" s="59">
        <f>0.06*6*D3</f>
        <v>566.35199999999998</v>
      </c>
      <c r="F16" s="44"/>
      <c r="G16" s="44"/>
      <c r="H16" s="54">
        <f>E16</f>
        <v>566.35199999999998</v>
      </c>
      <c r="J16" s="93"/>
    </row>
    <row r="17" spans="1:11" ht="33.75" customHeight="1" thickBot="1">
      <c r="A17" s="46"/>
      <c r="B17" s="106" t="s">
        <v>48</v>
      </c>
      <c r="C17" s="44"/>
      <c r="D17" s="44"/>
      <c r="E17" s="59"/>
      <c r="F17" s="44"/>
      <c r="G17" s="44"/>
      <c r="H17" s="54"/>
      <c r="J17" s="93"/>
    </row>
    <row r="18" spans="1:11" ht="18.75" customHeight="1" thickBot="1">
      <c r="A18" s="46"/>
      <c r="B18" s="49" t="s">
        <v>8</v>
      </c>
      <c r="C18" s="44"/>
      <c r="D18" s="44"/>
      <c r="E18" s="59"/>
      <c r="F18" s="44"/>
      <c r="G18" s="44"/>
      <c r="H18" s="44"/>
      <c r="J18" s="93"/>
    </row>
    <row r="19" spans="1:11" ht="18.75" customHeight="1" thickBot="1">
      <c r="A19" s="46"/>
      <c r="B19" s="50" t="s">
        <v>9</v>
      </c>
      <c r="C19" s="44"/>
      <c r="D19" s="44"/>
      <c r="E19" s="86">
        <f>1.9*6*D3</f>
        <v>17934.48</v>
      </c>
      <c r="F19" s="44"/>
      <c r="G19" s="44"/>
      <c r="H19" s="54">
        <f>E19</f>
        <v>17934.48</v>
      </c>
      <c r="J19" s="93"/>
    </row>
    <row r="20" spans="1:11" ht="18.75" customHeight="1" thickBot="1">
      <c r="A20" s="19"/>
      <c r="B20" s="51" t="s">
        <v>10</v>
      </c>
      <c r="C20" s="21"/>
      <c r="D20" s="7"/>
      <c r="E20" s="22">
        <f>0.41*6*D3</f>
        <v>3870.0720000000001</v>
      </c>
      <c r="F20" s="22"/>
      <c r="G20" s="15">
        <f>185</f>
        <v>185</v>
      </c>
      <c r="H20" s="12">
        <f>E20+G20</f>
        <v>4055.0720000000001</v>
      </c>
      <c r="J20" s="93"/>
    </row>
    <row r="21" spans="1:11" ht="15.75" thickBot="1">
      <c r="A21" s="10"/>
      <c r="B21" s="52" t="s">
        <v>11</v>
      </c>
      <c r="C21" s="75"/>
      <c r="D21" s="7"/>
      <c r="E21" s="22">
        <f>0.03*6*D3</f>
        <v>283.17599999999999</v>
      </c>
      <c r="F21" s="22"/>
      <c r="G21" s="15"/>
      <c r="H21" s="76">
        <f>E21</f>
        <v>283.17599999999999</v>
      </c>
      <c r="J21" s="93"/>
    </row>
    <row r="22" spans="1:11" ht="17.25" customHeight="1" thickBot="1">
      <c r="A22" s="10"/>
      <c r="B22" s="77" t="s">
        <v>44</v>
      </c>
      <c r="C22" s="29"/>
      <c r="D22" s="13"/>
      <c r="E22" s="24">
        <f>0.18*6*D3</f>
        <v>1699.0560000000003</v>
      </c>
      <c r="F22" s="24"/>
      <c r="G22" s="25"/>
      <c r="H22" s="74">
        <f>E22</f>
        <v>1699.0560000000003</v>
      </c>
      <c r="J22" s="93"/>
    </row>
    <row r="23" spans="1:11" ht="29.25" customHeight="1" thickBot="1">
      <c r="A23" s="10"/>
      <c r="B23" s="84" t="s">
        <v>12</v>
      </c>
      <c r="C23" s="21"/>
      <c r="D23" s="7"/>
      <c r="E23" s="22"/>
      <c r="F23" s="22"/>
      <c r="G23" s="15"/>
      <c r="H23" s="12"/>
      <c r="J23" s="93"/>
    </row>
    <row r="24" spans="1:11">
      <c r="A24" s="19"/>
      <c r="B24" s="69" t="s">
        <v>13</v>
      </c>
      <c r="C24" s="11"/>
      <c r="D24" s="26"/>
      <c r="E24" s="100">
        <f>2.4*6*D3</f>
        <v>22654.079999999998</v>
      </c>
      <c r="F24" s="23"/>
      <c r="G24" s="107">
        <f>37.5+51.8+288.88+2887.5+33.6</f>
        <v>3299.2799999999997</v>
      </c>
      <c r="H24" s="27"/>
      <c r="J24" s="93"/>
    </row>
    <row r="25" spans="1:11" ht="15.75" thickBot="1">
      <c r="A25" s="28"/>
      <c r="B25" s="68" t="s">
        <v>14</v>
      </c>
      <c r="C25" s="13"/>
      <c r="D25" s="29"/>
      <c r="E25" s="101"/>
      <c r="F25" s="25"/>
      <c r="G25" s="108"/>
      <c r="H25" s="30">
        <f>E24+G24</f>
        <v>25953.359999999997</v>
      </c>
      <c r="J25" s="93"/>
    </row>
    <row r="26" spans="1:11" ht="27.75" customHeight="1" thickBot="1">
      <c r="A26" s="28"/>
      <c r="B26" s="51" t="s">
        <v>15</v>
      </c>
      <c r="C26" s="31"/>
      <c r="D26" s="13"/>
      <c r="E26" s="24">
        <f>0.44*6*D3</f>
        <v>4153.2480000000005</v>
      </c>
      <c r="F26" s="24"/>
      <c r="G26" s="25"/>
      <c r="H26" s="30">
        <f>E26</f>
        <v>4153.2480000000005</v>
      </c>
      <c r="J26" s="93"/>
    </row>
    <row r="27" spans="1:11" ht="15.75" thickBot="1">
      <c r="A27" s="10"/>
      <c r="B27" s="82" t="s">
        <v>47</v>
      </c>
      <c r="C27" s="32"/>
      <c r="D27" s="7"/>
      <c r="E27" s="20">
        <f>0.07*6*D3</f>
        <v>660.74400000000003</v>
      </c>
      <c r="F27" s="20"/>
      <c r="G27" s="15"/>
      <c r="H27" s="30">
        <f>E27</f>
        <v>660.74400000000003</v>
      </c>
      <c r="J27" s="93"/>
    </row>
    <row r="28" spans="1:11" ht="29.25" thickBot="1">
      <c r="A28" s="10"/>
      <c r="B28" s="89" t="s">
        <v>16</v>
      </c>
      <c r="C28" s="60"/>
      <c r="D28" s="57"/>
      <c r="E28" s="61"/>
      <c r="F28" s="58"/>
      <c r="G28" s="58"/>
      <c r="H28" s="59"/>
      <c r="J28" s="93"/>
    </row>
    <row r="29" spans="1:11" ht="15.75" thickBot="1">
      <c r="A29" s="16"/>
      <c r="B29" s="70" t="s">
        <v>17</v>
      </c>
      <c r="C29" s="7"/>
      <c r="D29" s="7"/>
      <c r="E29" s="87">
        <f>1.12*6*D3</f>
        <v>10571.904</v>
      </c>
      <c r="F29" s="34"/>
      <c r="G29" s="15"/>
      <c r="H29" s="30">
        <f>E29</f>
        <v>10571.904</v>
      </c>
      <c r="J29" s="93"/>
    </row>
    <row r="30" spans="1:11" ht="27.75" customHeight="1" thickBot="1">
      <c r="A30" s="14"/>
      <c r="B30" s="70" t="s">
        <v>18</v>
      </c>
      <c r="C30" s="7"/>
      <c r="D30" s="7"/>
      <c r="E30" s="15">
        <f>0.24*6*D3</f>
        <v>2265.4079999999999</v>
      </c>
      <c r="F30" s="15"/>
      <c r="G30" s="15"/>
      <c r="H30" s="30">
        <f>E30</f>
        <v>2265.4079999999999</v>
      </c>
      <c r="J30" s="93"/>
    </row>
    <row r="31" spans="1:11" ht="15.75" thickBot="1">
      <c r="A31" s="14"/>
      <c r="B31" s="71" t="s">
        <v>19</v>
      </c>
      <c r="C31" s="7"/>
      <c r="D31" s="7"/>
      <c r="E31" s="15">
        <f>0.02*6*D3</f>
        <v>188.78399999999999</v>
      </c>
      <c r="F31" s="15"/>
      <c r="G31" s="15"/>
      <c r="H31" s="30">
        <f>E31</f>
        <v>188.78399999999999</v>
      </c>
      <c r="J31" s="93"/>
    </row>
    <row r="32" spans="1:11" ht="15.75" thickBot="1">
      <c r="A32" s="35"/>
      <c r="B32" s="66" t="s">
        <v>37</v>
      </c>
      <c r="C32" s="7"/>
      <c r="D32" s="7"/>
      <c r="E32" s="33">
        <f>0.3*6*D3</f>
        <v>2831.7599999999998</v>
      </c>
      <c r="F32" s="34"/>
      <c r="G32" s="15">
        <f>33+95+33</f>
        <v>161</v>
      </c>
      <c r="H32" s="30">
        <f>E32+G32</f>
        <v>2992.7599999999998</v>
      </c>
      <c r="J32" s="93"/>
      <c r="K32" t="s">
        <v>25</v>
      </c>
    </row>
    <row r="33" spans="1:10" ht="15.75" thickBot="1">
      <c r="A33" s="35"/>
      <c r="B33" s="53" t="s">
        <v>20</v>
      </c>
      <c r="C33" s="7"/>
      <c r="D33" s="7"/>
      <c r="E33" s="18"/>
      <c r="F33" s="18"/>
      <c r="G33" s="15"/>
      <c r="H33" s="30"/>
      <c r="J33" s="93"/>
    </row>
    <row r="34" spans="1:10" ht="17.25" customHeight="1" thickBot="1">
      <c r="A34" s="16"/>
      <c r="B34" s="66" t="s">
        <v>45</v>
      </c>
      <c r="C34" s="7"/>
      <c r="D34" s="7"/>
      <c r="E34" s="88">
        <f>4.42*6*D3</f>
        <v>41721.264000000003</v>
      </c>
      <c r="F34" s="34"/>
      <c r="G34" s="34"/>
      <c r="H34" s="30">
        <f t="shared" ref="H34:H40" si="0">E34</f>
        <v>41721.264000000003</v>
      </c>
      <c r="I34" s="38"/>
      <c r="J34" s="93"/>
    </row>
    <row r="35" spans="1:10" ht="15.75" customHeight="1">
      <c r="A35" s="16"/>
      <c r="B35" s="50" t="s">
        <v>46</v>
      </c>
      <c r="C35" s="7"/>
      <c r="D35" s="7"/>
      <c r="E35" s="8">
        <f>0.61*6*D3</f>
        <v>5757.9120000000003</v>
      </c>
      <c r="F35" s="34"/>
      <c r="G35" s="34"/>
      <c r="H35" s="30">
        <f t="shared" si="0"/>
        <v>5757.9120000000003</v>
      </c>
      <c r="J35" s="93"/>
    </row>
    <row r="36" spans="1:10" ht="32.25" customHeight="1" thickBot="1">
      <c r="A36" s="72"/>
      <c r="B36" s="73" t="s">
        <v>21</v>
      </c>
      <c r="C36" s="7"/>
      <c r="D36" s="7"/>
      <c r="E36" s="8">
        <f>0.02*6*D3</f>
        <v>188.78399999999999</v>
      </c>
      <c r="F36" s="34"/>
      <c r="G36" s="34"/>
      <c r="H36" s="30">
        <f t="shared" si="0"/>
        <v>188.78399999999999</v>
      </c>
      <c r="J36" s="93"/>
    </row>
    <row r="37" spans="1:10" ht="42.75" customHeight="1" thickBot="1">
      <c r="A37" s="72"/>
      <c r="B37" s="83" t="s">
        <v>22</v>
      </c>
      <c r="C37" s="7"/>
      <c r="D37" s="7"/>
      <c r="E37" s="8"/>
      <c r="F37" s="34"/>
      <c r="G37" s="34"/>
      <c r="H37" s="30"/>
      <c r="J37" s="93"/>
    </row>
    <row r="38" spans="1:10" ht="17.25" customHeight="1" thickBot="1">
      <c r="A38" s="72"/>
      <c r="B38" s="48" t="s">
        <v>23</v>
      </c>
      <c r="C38" s="7"/>
      <c r="D38" s="7"/>
      <c r="E38" s="8">
        <f>1.3*6*D3</f>
        <v>12270.960000000001</v>
      </c>
      <c r="F38" s="34"/>
      <c r="G38" s="34"/>
      <c r="H38" s="30">
        <f t="shared" si="0"/>
        <v>12270.960000000001</v>
      </c>
      <c r="J38" s="93"/>
    </row>
    <row r="39" spans="1:10" ht="17.25" customHeight="1" thickBot="1">
      <c r="A39" s="72"/>
      <c r="B39" s="48" t="s">
        <v>24</v>
      </c>
      <c r="C39" s="7"/>
      <c r="D39" s="7"/>
      <c r="E39" s="8">
        <f>0.8*6*D3</f>
        <v>7551.3600000000015</v>
      </c>
      <c r="F39" s="34"/>
      <c r="G39" s="34"/>
      <c r="H39" s="30">
        <f t="shared" si="0"/>
        <v>7551.3600000000015</v>
      </c>
      <c r="J39" s="93"/>
    </row>
    <row r="40" spans="1:10" ht="18" customHeight="1" thickBot="1">
      <c r="A40" s="72"/>
      <c r="B40" s="48" t="s">
        <v>26</v>
      </c>
      <c r="C40" s="7"/>
      <c r="D40" s="7"/>
      <c r="E40" s="8">
        <f>4*6*D3</f>
        <v>37756.800000000003</v>
      </c>
      <c r="F40" s="34"/>
      <c r="G40" s="34"/>
      <c r="H40" s="30">
        <f t="shared" si="0"/>
        <v>37756.800000000003</v>
      </c>
      <c r="J40" s="93"/>
    </row>
    <row r="41" spans="1:10" ht="18" customHeight="1" thickBot="1">
      <c r="A41" s="72"/>
      <c r="B41" s="48" t="s">
        <v>51</v>
      </c>
      <c r="C41" s="7"/>
      <c r="D41" s="7"/>
      <c r="E41" s="8">
        <f>1.27*6*D3</f>
        <v>11987.784</v>
      </c>
      <c r="F41" s="34"/>
      <c r="G41" s="34"/>
      <c r="H41" s="12">
        <f>E41</f>
        <v>11987.784</v>
      </c>
      <c r="J41" s="38"/>
    </row>
    <row r="42" spans="1:10" ht="27" customHeight="1">
      <c r="A42" s="72"/>
      <c r="B42" s="36" t="s">
        <v>27</v>
      </c>
      <c r="C42" s="7"/>
      <c r="D42" s="7"/>
      <c r="E42" s="37">
        <f>SUM(E7:E41)</f>
        <v>224558.56800000003</v>
      </c>
      <c r="F42" s="34"/>
      <c r="G42" s="34">
        <f>SUM(G7:G41)</f>
        <v>5467.28</v>
      </c>
      <c r="H42" s="78">
        <f>SUM(H7:H41)</f>
        <v>230025.848</v>
      </c>
      <c r="J42" s="38"/>
    </row>
    <row r="43" spans="1:10" ht="27" customHeight="1">
      <c r="A43" s="72"/>
      <c r="B43" s="39" t="s">
        <v>28</v>
      </c>
      <c r="C43" s="7"/>
      <c r="D43" s="7"/>
      <c r="E43" s="37"/>
      <c r="F43" s="34"/>
      <c r="G43" s="34"/>
      <c r="H43" s="79">
        <f>H42-E42</f>
        <v>5467.2799999999697</v>
      </c>
      <c r="J43" s="38"/>
    </row>
    <row r="44" spans="1:10" ht="20.25" customHeight="1">
      <c r="A44" s="72"/>
      <c r="B44" s="17" t="s">
        <v>29</v>
      </c>
      <c r="C44" s="7"/>
      <c r="D44" s="7"/>
      <c r="E44" s="37"/>
      <c r="F44" s="34"/>
      <c r="G44" s="34"/>
      <c r="H44" s="95">
        <v>30341.439999999999</v>
      </c>
      <c r="J44" s="38"/>
    </row>
    <row r="45" spans="1:10" ht="15" customHeight="1">
      <c r="J45" s="94"/>
    </row>
    <row r="46" spans="1:10">
      <c r="B46" s="96" t="s">
        <v>52</v>
      </c>
      <c r="E46" s="41"/>
      <c r="F46" s="38"/>
      <c r="H46" s="40"/>
      <c r="J46" s="94"/>
    </row>
    <row r="47" spans="1:10">
      <c r="H47" s="40"/>
      <c r="J47" s="94"/>
    </row>
  </sheetData>
  <mergeCells count="9">
    <mergeCell ref="D7:D9"/>
    <mergeCell ref="C7:C9"/>
    <mergeCell ref="B1:I1"/>
    <mergeCell ref="G24:G25"/>
    <mergeCell ref="H7:H9"/>
    <mergeCell ref="E24:E25"/>
    <mergeCell ref="G7:G9"/>
    <mergeCell ref="F7:F9"/>
    <mergeCell ref="E7:E9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2019г. (7месяцев)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2020-04-03T03:52:11Z</cp:lastPrinted>
  <dcterms:modified xsi:type="dcterms:W3CDTF">2020-04-23T00:07:47Z</dcterms:modified>
</cp:coreProperties>
</file>