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2220" yWindow="0" windowWidth="24240" windowHeight="13740"/>
  </bookViews>
  <sheets>
    <sheet name="19-20 г.г." sheetId="2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2"/>
  <c r="H26"/>
  <c r="G26"/>
  <c r="G36" l="1"/>
  <c r="E28"/>
  <c r="H28" s="1"/>
  <c r="E27"/>
  <c r="H27" s="1"/>
  <c r="E26"/>
  <c r="E25"/>
  <c r="H25" s="1"/>
  <c r="E24"/>
  <c r="H24" s="1"/>
  <c r="E22"/>
  <c r="H22" s="1"/>
  <c r="E19"/>
  <c r="H19" s="1"/>
  <c r="E18"/>
  <c r="H18" s="1"/>
  <c r="E17"/>
  <c r="E8"/>
  <c r="H8" s="1"/>
  <c r="E7"/>
  <c r="H7" s="1"/>
  <c r="E5"/>
  <c r="H5" s="1"/>
  <c r="E30"/>
  <c r="E3"/>
  <c r="H30"/>
  <c r="E6"/>
  <c r="H6" s="1"/>
  <c r="E9"/>
  <c r="H9" s="1"/>
  <c r="E10"/>
  <c r="H10" s="1"/>
  <c r="E12"/>
  <c r="H12" s="1"/>
  <c r="E13"/>
  <c r="H13" s="1"/>
  <c r="E14"/>
  <c r="H14" s="1"/>
  <c r="E15"/>
  <c r="H15" s="1"/>
  <c r="E31"/>
  <c r="H31" s="1"/>
  <c r="E33"/>
  <c r="H33" s="1"/>
  <c r="E34"/>
  <c r="H34" s="1"/>
  <c r="E35"/>
  <c r="H35" s="1"/>
  <c r="H17" l="1"/>
  <c r="H36" s="1"/>
  <c r="H37" s="1"/>
  <c r="E36"/>
</calcChain>
</file>

<file path=xl/sharedStrings.xml><?xml version="1.0" encoding="utf-8"?>
<sst xmlns="http://schemas.openxmlformats.org/spreadsheetml/2006/main" count="59" uniqueCount="51">
  <si>
    <t>Аварийно-диспетчерская служба</t>
  </si>
  <si>
    <t>Расходы на управление</t>
  </si>
  <si>
    <t>Наименование работ</t>
  </si>
  <si>
    <t>ед. изм</t>
  </si>
  <si>
    <t>Объем</t>
  </si>
  <si>
    <t>Итого стоимость работ, руб</t>
  </si>
  <si>
    <t>№ п/п</t>
  </si>
  <si>
    <t>Устранение аварий по заявкам населения</t>
  </si>
  <si>
    <t>кв м</t>
  </si>
  <si>
    <t>Дератизация и дезинсекция</t>
  </si>
  <si>
    <t>Обеспечение устранения аварий</t>
  </si>
  <si>
    <t>Уборка (подметание лестничных площадок и маршей)</t>
  </si>
  <si>
    <t>2.1. Работы по содержанию помещений</t>
  </si>
  <si>
    <t>2.3. Работы по обеспечению вывоза бытовых отходов</t>
  </si>
  <si>
    <t>Промывка и регулировка системы отопления</t>
  </si>
  <si>
    <t xml:space="preserve">Влажная протирка элементов </t>
  </si>
  <si>
    <t>отопления(в отопительный период)</t>
  </si>
  <si>
    <t>Обслуживание узла учета тепловой энергии</t>
  </si>
  <si>
    <t>Снятие показаний ИПУ и ОДПУ с расчетом расходов, передача в РКЦ</t>
  </si>
  <si>
    <t>Стоимость материалов, руб.</t>
  </si>
  <si>
    <t>Влажная уборка (мытье) лестничных площадок</t>
  </si>
  <si>
    <t>кв.м</t>
  </si>
  <si>
    <t>кв. м</t>
  </si>
  <si>
    <t>Организакция мест накопления бытовых отходов (окраска контейнера - 1 шт.)</t>
  </si>
  <si>
    <t>Проверка и обеспечение работоспособности: электрооборудования</t>
  </si>
  <si>
    <t>Стоимость  работ в год, руб.</t>
  </si>
  <si>
    <t>1.1. Контроль за техническим состоянием инженерно-технического обеспечения МКД:</t>
  </si>
  <si>
    <t>Стоимость выполненных доп.работ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</si>
  <si>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</si>
  <si>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</si>
  <si>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01.02.2020 г.</t>
  </si>
  <si>
    <t>Составила: инженер ООО"Континент" :Каминская Н.И.</t>
  </si>
  <si>
    <t xml:space="preserve">2.1. Уборка придомовой территории в холодный период года – 416,7 кв.м.                                                                                                       очистка от снега, льда, посыпка песком - 70 кв.м. </t>
  </si>
  <si>
    <t xml:space="preserve">   очистка от снега и наледи                                                                          </t>
  </si>
  <si>
    <t>посыпка песком площадки</t>
  </si>
  <si>
    <t>кв.м.</t>
  </si>
  <si>
    <t xml:space="preserve">2.3. Очистка урн от мусора – 1 шт. </t>
  </si>
  <si>
    <t xml:space="preserve">      3. Работы по содержанию земельного участка, на котором расположен МКД в теплый  период года.</t>
  </si>
  <si>
    <t>3.6. Очистка урн от мусора – 1 шт.</t>
  </si>
  <si>
    <t xml:space="preserve">    2. Работы по содержанию земельного участка, на котором расположен МКД в холодный период года.</t>
  </si>
  <si>
    <t>шт.</t>
  </si>
  <si>
    <t>Вывоз ТБО, в т.ч крупногабаритный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</si>
  <si>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7 по ул. Лесная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01.03.2019 по 29.02.2020 г.г. (12 месяцев)</t>
  </si>
  <si>
    <t xml:space="preserve">Стоимость  за 1 кв.м общей площади       </t>
  </si>
  <si>
    <t xml:space="preserve">водоснабжения и водоотведения </t>
  </si>
  <si>
    <t xml:space="preserve">3.1. Уборка придомовой территории в теплый  период </t>
  </si>
  <si>
    <t xml:space="preserve">3.2. Уборка контейнерной площадки и прилегающей к ней тер-рии </t>
  </si>
  <si>
    <t xml:space="preserve">3.3. Уборка и выкашивание газонов </t>
  </si>
  <si>
    <t xml:space="preserve">2.2. Уборка контейнерной площадки и прилегающей к ней тер-рии </t>
  </si>
  <si>
    <t xml:space="preserve">2.3. Уборка крыльца, площадки перед входом в подъезд –         подметание                                                                                                             </t>
  </si>
  <si>
    <t xml:space="preserve">3.4. Уборка крыльца, площадки перед входом в подъезд 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</si>
</sst>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/>
    <xf numFmtId="4" fontId="4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2" fontId="7" fillId="0" borderId="1" xfId="0" applyNumberFormat="1" applyFont="1" applyBorder="1"/>
    <xf numFmtId="0" fontId="5" fillId="0" borderId="0" xfId="0" applyFont="1"/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/>
    <xf numFmtId="4" fontId="6" fillId="0" borderId="1" xfId="0" applyNumberFormat="1" applyFont="1" applyBorder="1"/>
    <xf numFmtId="0" fontId="5" fillId="0" borderId="1" xfId="0" applyFont="1" applyBorder="1"/>
    <xf numFmtId="0" fontId="8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/>
    <xf numFmtId="0" fontId="8" fillId="0" borderId="5" xfId="0" applyFont="1" applyBorder="1"/>
    <xf numFmtId="4" fontId="5" fillId="0" borderId="1" xfId="0" applyNumberFormat="1" applyFont="1" applyBorder="1"/>
    <xf numFmtId="0" fontId="8" fillId="0" borderId="6" xfId="0" applyFont="1" applyBorder="1"/>
    <xf numFmtId="0" fontId="7" fillId="0" borderId="1" xfId="0" applyFont="1" applyBorder="1" applyAlignment="1"/>
    <xf numFmtId="2" fontId="6" fillId="0" borderId="1" xfId="0" applyNumberFormat="1" applyFont="1" applyBorder="1" applyAlignment="1"/>
    <xf numFmtId="0" fontId="8" fillId="0" borderId="2" xfId="0" applyFont="1" applyBorder="1" applyAlignment="1">
      <alignment horizontal="left" wrapText="1"/>
    </xf>
    <xf numFmtId="0" fontId="7" fillId="0" borderId="4" xfId="0" applyFont="1" applyBorder="1" applyAlignment="1"/>
    <xf numFmtId="2" fontId="5" fillId="0" borderId="1" xfId="0" applyNumberFormat="1" applyFont="1" applyBorder="1"/>
    <xf numFmtId="0" fontId="8" fillId="0" borderId="7" xfId="0" applyFont="1" applyBorder="1" applyAlignment="1">
      <alignment wrapText="1"/>
    </xf>
    <xf numFmtId="0" fontId="6" fillId="0" borderId="1" xfId="0" applyFont="1" applyBorder="1" applyAlignment="1"/>
    <xf numFmtId="2" fontId="5" fillId="0" borderId="7" xfId="0" applyNumberFormat="1" applyFont="1" applyBorder="1"/>
    <xf numFmtId="0" fontId="6" fillId="0" borderId="4" xfId="0" applyFont="1" applyBorder="1"/>
    <xf numFmtId="0" fontId="6" fillId="0" borderId="1" xfId="0" applyNumberFormat="1" applyFont="1" applyBorder="1"/>
    <xf numFmtId="0" fontId="6" fillId="0" borderId="2" xfId="0" applyFont="1" applyBorder="1"/>
    <xf numFmtId="0" fontId="6" fillId="0" borderId="3" xfId="0" applyNumberFormat="1" applyFont="1" applyBorder="1"/>
    <xf numFmtId="0" fontId="6" fillId="0" borderId="3" xfId="0" applyFont="1" applyBorder="1"/>
    <xf numFmtId="164" fontId="6" fillId="0" borderId="1" xfId="0" applyNumberFormat="1" applyFont="1" applyBorder="1"/>
    <xf numFmtId="2" fontId="6" fillId="0" borderId="3" xfId="0" applyNumberFormat="1" applyFont="1" applyBorder="1"/>
    <xf numFmtId="164" fontId="6" fillId="0" borderId="3" xfId="0" applyNumberFormat="1" applyFont="1" applyBorder="1"/>
    <xf numFmtId="4" fontId="8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5" fillId="0" borderId="0" xfId="0" applyFont="1" applyBorder="1"/>
    <xf numFmtId="0" fontId="10" fillId="0" borderId="1" xfId="0" applyFont="1" applyBorder="1" applyAlignment="1">
      <alignment wrapText="1"/>
    </xf>
    <xf numFmtId="0" fontId="5" fillId="0" borderId="4" xfId="0" applyFont="1" applyBorder="1"/>
    <xf numFmtId="0" fontId="5" fillId="0" borderId="10" xfId="0" applyFont="1" applyBorder="1"/>
    <xf numFmtId="0" fontId="10" fillId="0" borderId="7" xfId="0" applyFont="1" applyBorder="1"/>
    <xf numFmtId="0" fontId="10" fillId="0" borderId="5" xfId="0" applyFont="1" applyBorder="1"/>
    <xf numFmtId="0" fontId="10" fillId="0" borderId="1" xfId="0" applyFont="1" applyBorder="1" applyAlignment="1">
      <alignment vertical="top" wrapText="1"/>
    </xf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9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4" fontId="6" fillId="0" borderId="4" xfId="0" applyNumberFormat="1" applyFont="1" applyBorder="1"/>
    <xf numFmtId="2" fontId="6" fillId="0" borderId="4" xfId="0" applyNumberFormat="1" applyFont="1" applyBorder="1" applyAlignment="1">
      <alignment horizontal="right"/>
    </xf>
    <xf numFmtId="4" fontId="5" fillId="0" borderId="0" xfId="0" applyNumberFormat="1" applyFont="1"/>
    <xf numFmtId="0" fontId="6" fillId="0" borderId="1" xfId="0" applyFont="1" applyFill="1" applyBorder="1" applyAlignment="1">
      <alignment wrapText="1"/>
    </xf>
    <xf numFmtId="4" fontId="7" fillId="0" borderId="1" xfId="0" applyNumberFormat="1" applyFont="1" applyBorder="1"/>
    <xf numFmtId="4" fontId="7" fillId="0" borderId="8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/>
    </xf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40"/>
  <sheetViews>
    <sheetView tabSelected="1" zoomScale="125" zoomScaleNormal="125" zoomScalePageLayoutView="125" workbookViewId="0">
      <selection activeCell="L37" sqref="L37"/>
    </sheetView>
  </sheetViews>
  <sheetFormatPr defaultColWidth="8.85546875" defaultRowHeight="15"/>
  <cols>
    <col min="1" max="1" width="4.42578125" customWidth="1"/>
    <col min="2" max="2" width="52.85546875" customWidth="1"/>
    <col min="3" max="3" width="6" customWidth="1"/>
    <col min="4" max="4" width="6.5703125" customWidth="1"/>
    <col min="5" max="5" width="10" customWidth="1"/>
    <col min="6" max="6" width="10.28515625" customWidth="1"/>
    <col min="7" max="7" width="9.7109375" customWidth="1"/>
    <col min="8" max="8" width="10.42578125" customWidth="1"/>
    <col min="9" max="9" width="10.140625" bestFit="1" customWidth="1"/>
  </cols>
  <sheetData>
    <row r="1" spans="1:10" ht="69" customHeight="1">
      <c r="A1" s="7"/>
      <c r="B1" s="73" t="s">
        <v>42</v>
      </c>
      <c r="C1" s="73"/>
      <c r="D1" s="73"/>
      <c r="E1" s="73"/>
      <c r="F1" s="73"/>
      <c r="G1" s="73"/>
      <c r="H1" s="73"/>
      <c r="I1" s="73"/>
      <c r="J1" s="1"/>
    </row>
    <row r="2" spans="1:10" ht="63" customHeight="1">
      <c r="A2" s="4" t="s">
        <v>6</v>
      </c>
      <c r="B2" s="4" t="s">
        <v>2</v>
      </c>
      <c r="C2" s="4" t="s">
        <v>3</v>
      </c>
      <c r="D2" s="4" t="s">
        <v>4</v>
      </c>
      <c r="E2" s="4" t="s">
        <v>25</v>
      </c>
      <c r="F2" s="4" t="s">
        <v>27</v>
      </c>
      <c r="G2" s="4" t="s">
        <v>19</v>
      </c>
      <c r="H2" s="4" t="s">
        <v>5</v>
      </c>
      <c r="I2" s="7"/>
    </row>
    <row r="3" spans="1:10" ht="29.25" customHeight="1">
      <c r="A3" s="4"/>
      <c r="B3" s="8" t="s">
        <v>43</v>
      </c>
      <c r="C3" s="9"/>
      <c r="D3" s="10">
        <v>836.2</v>
      </c>
      <c r="E3" s="6">
        <f>(23.45*836.2*10)+(19.03*836.2*2)</f>
        <v>227914.67199999999</v>
      </c>
      <c r="F3" s="4"/>
      <c r="G3" s="4"/>
      <c r="H3" s="4"/>
      <c r="I3" s="7"/>
    </row>
    <row r="4" spans="1:10" ht="26.25">
      <c r="A4" s="11">
        <v>1</v>
      </c>
      <c r="B4" s="12" t="s">
        <v>26</v>
      </c>
      <c r="C4" s="13"/>
      <c r="D4" s="13"/>
      <c r="E4" s="6"/>
      <c r="F4" s="13"/>
      <c r="G4" s="13"/>
      <c r="H4" s="14"/>
      <c r="I4" s="7"/>
    </row>
    <row r="5" spans="1:10">
      <c r="A5" s="15"/>
      <c r="B5" s="16" t="s">
        <v>44</v>
      </c>
      <c r="C5" s="13"/>
      <c r="D5" s="13"/>
      <c r="E5" s="17">
        <f>1.5*836.2*12</f>
        <v>15051.600000000002</v>
      </c>
      <c r="F5" s="13"/>
      <c r="G5" s="18">
        <v>33</v>
      </c>
      <c r="H5" s="17">
        <f>G5+F5+E5</f>
        <v>15084.600000000002</v>
      </c>
      <c r="I5" s="7"/>
    </row>
    <row r="6" spans="1:10">
      <c r="A6" s="15"/>
      <c r="B6" s="19" t="s">
        <v>16</v>
      </c>
      <c r="C6" s="13"/>
      <c r="D6" s="13"/>
      <c r="E6" s="17">
        <f>0.48*836.2*12</f>
        <v>4816.5120000000006</v>
      </c>
      <c r="F6" s="13"/>
      <c r="G6" s="13"/>
      <c r="H6" s="20">
        <f>E6</f>
        <v>4816.5120000000006</v>
      </c>
      <c r="I6" s="7"/>
    </row>
    <row r="7" spans="1:10">
      <c r="A7" s="15"/>
      <c r="B7" s="19" t="s">
        <v>17</v>
      </c>
      <c r="C7" s="13"/>
      <c r="D7" s="13"/>
      <c r="E7" s="17">
        <f>2*836.2*12</f>
        <v>20068.800000000003</v>
      </c>
      <c r="F7" s="13"/>
      <c r="G7" s="13"/>
      <c r="H7" s="17">
        <f>E7</f>
        <v>20068.800000000003</v>
      </c>
      <c r="I7" s="7"/>
    </row>
    <row r="8" spans="1:10">
      <c r="A8" s="15"/>
      <c r="B8" s="21" t="s">
        <v>14</v>
      </c>
      <c r="C8" s="22"/>
      <c r="D8" s="22"/>
      <c r="E8" s="23">
        <f>2.23*836.2*12</f>
        <v>22376.712</v>
      </c>
      <c r="F8" s="22"/>
      <c r="G8" s="22"/>
      <c r="H8" s="23">
        <f>E8</f>
        <v>22376.712</v>
      </c>
      <c r="I8" s="7"/>
    </row>
    <row r="9" spans="1:10" ht="26.25">
      <c r="A9" s="15"/>
      <c r="B9" s="24" t="s">
        <v>24</v>
      </c>
      <c r="C9" s="22"/>
      <c r="D9" s="25"/>
      <c r="E9" s="23">
        <f>0.12*836.2*12</f>
        <v>1204.1280000000002</v>
      </c>
      <c r="F9" s="22"/>
      <c r="G9" s="22"/>
      <c r="H9" s="26">
        <f>E9</f>
        <v>1204.1280000000002</v>
      </c>
      <c r="I9" s="7"/>
    </row>
    <row r="10" spans="1:10" ht="27" customHeight="1">
      <c r="A10" s="15"/>
      <c r="B10" s="27" t="s">
        <v>18</v>
      </c>
      <c r="C10" s="22"/>
      <c r="D10" s="25"/>
      <c r="E10" s="23">
        <f>0.6*836.2*12</f>
        <v>6020.64</v>
      </c>
      <c r="F10" s="28"/>
      <c r="G10" s="28"/>
      <c r="H10" s="29">
        <f>E10</f>
        <v>6020.64</v>
      </c>
      <c r="I10" s="7"/>
    </row>
    <row r="11" spans="1:10">
      <c r="A11" s="11">
        <v>2</v>
      </c>
      <c r="B11" s="11" t="s">
        <v>12</v>
      </c>
      <c r="C11" s="13"/>
      <c r="D11" s="30"/>
      <c r="E11" s="31"/>
      <c r="F11" s="13"/>
      <c r="G11" s="13"/>
      <c r="H11" s="13"/>
      <c r="I11" s="7"/>
    </row>
    <row r="12" spans="1:10" ht="17.25" customHeight="1">
      <c r="A12" s="15"/>
      <c r="B12" s="13" t="s">
        <v>11</v>
      </c>
      <c r="C12" s="32" t="s">
        <v>22</v>
      </c>
      <c r="D12" s="13">
        <v>167.3</v>
      </c>
      <c r="E12" s="33">
        <f>1.5*836.2*12</f>
        <v>15051.600000000002</v>
      </c>
      <c r="F12" s="34"/>
      <c r="G12" s="5"/>
      <c r="H12" s="18">
        <f>E12</f>
        <v>15051.600000000002</v>
      </c>
      <c r="I12" s="7"/>
    </row>
    <row r="13" spans="1:10">
      <c r="A13" s="15"/>
      <c r="B13" s="13" t="s">
        <v>20</v>
      </c>
      <c r="C13" s="32" t="s">
        <v>21</v>
      </c>
      <c r="D13" s="35">
        <v>167.3</v>
      </c>
      <c r="E13" s="36">
        <f>0.52*836.2*12</f>
        <v>5217.8879999999999</v>
      </c>
      <c r="F13" s="34"/>
      <c r="G13" s="18"/>
      <c r="H13" s="18">
        <f>E13+G13</f>
        <v>5217.8879999999999</v>
      </c>
      <c r="I13" s="7"/>
    </row>
    <row r="14" spans="1:10">
      <c r="A14" s="15"/>
      <c r="B14" s="13" t="s">
        <v>15</v>
      </c>
      <c r="C14" s="32" t="s">
        <v>8</v>
      </c>
      <c r="D14" s="35">
        <v>311</v>
      </c>
      <c r="E14" s="36">
        <f>0.08*836.2*12</f>
        <v>802.75199999999995</v>
      </c>
      <c r="F14" s="34"/>
      <c r="G14" s="13"/>
      <c r="H14" s="18">
        <f>E14</f>
        <v>802.75199999999995</v>
      </c>
      <c r="I14" s="7"/>
    </row>
    <row r="15" spans="1:10">
      <c r="A15" s="15"/>
      <c r="B15" s="13" t="s">
        <v>9</v>
      </c>
      <c r="C15" s="32" t="s">
        <v>8</v>
      </c>
      <c r="D15" s="35">
        <v>457</v>
      </c>
      <c r="E15" s="37">
        <f>0.19*836.2*12</f>
        <v>1906.5360000000001</v>
      </c>
      <c r="F15" s="34"/>
      <c r="G15" s="35"/>
      <c r="H15" s="38">
        <f>E15</f>
        <v>1906.5360000000001</v>
      </c>
      <c r="I15" s="7"/>
    </row>
    <row r="16" spans="1:10" ht="27" customHeight="1">
      <c r="A16" s="15"/>
      <c r="B16" s="39" t="s">
        <v>39</v>
      </c>
      <c r="C16" s="32"/>
      <c r="D16" s="35"/>
      <c r="E16" s="37"/>
      <c r="F16" s="34"/>
      <c r="G16" s="35"/>
      <c r="H16" s="13"/>
      <c r="I16" s="7"/>
    </row>
    <row r="17" spans="1:9" ht="38.25" customHeight="1">
      <c r="A17" s="15"/>
      <c r="B17" s="40" t="s">
        <v>32</v>
      </c>
      <c r="C17" s="32" t="s">
        <v>8</v>
      </c>
      <c r="D17" s="35">
        <v>416.7</v>
      </c>
      <c r="E17" s="37">
        <f>0.9*836.2*12</f>
        <v>9030.9600000000009</v>
      </c>
      <c r="F17" s="34"/>
      <c r="G17" s="18">
        <f>640+37.5+167.85+410+25+51.8</f>
        <v>1332.1499999999999</v>
      </c>
      <c r="H17" s="18">
        <f>E17+F17+G17</f>
        <v>10363.11</v>
      </c>
      <c r="I17" s="7"/>
    </row>
    <row r="18" spans="1:9" ht="27" customHeight="1">
      <c r="A18" s="41"/>
      <c r="B18" s="42" t="s">
        <v>48</v>
      </c>
      <c r="C18" s="32" t="s">
        <v>21</v>
      </c>
      <c r="D18" s="18">
        <v>10.63</v>
      </c>
      <c r="E18" s="37">
        <f>0.08*D3*12</f>
        <v>802.75199999999995</v>
      </c>
      <c r="F18" s="34"/>
      <c r="G18" s="18"/>
      <c r="H18" s="18">
        <f>E18</f>
        <v>802.75199999999995</v>
      </c>
      <c r="I18" s="7"/>
    </row>
    <row r="19" spans="1:9" ht="37.5" customHeight="1">
      <c r="A19" s="43"/>
      <c r="B19" s="40" t="s">
        <v>49</v>
      </c>
      <c r="C19" s="64" t="s">
        <v>35</v>
      </c>
      <c r="D19" s="67">
        <v>18.100000000000001</v>
      </c>
      <c r="E19" s="67">
        <f>0.14*D3*12</f>
        <v>1404.8160000000003</v>
      </c>
      <c r="F19" s="64"/>
      <c r="G19" s="70"/>
      <c r="H19" s="70">
        <f>E19</f>
        <v>1404.8160000000003</v>
      </c>
      <c r="I19" s="7"/>
    </row>
    <row r="20" spans="1:9" ht="12" customHeight="1">
      <c r="A20" s="44"/>
      <c r="B20" s="40" t="s">
        <v>33</v>
      </c>
      <c r="C20" s="65"/>
      <c r="D20" s="68"/>
      <c r="E20" s="68"/>
      <c r="F20" s="65"/>
      <c r="G20" s="71"/>
      <c r="H20" s="71"/>
      <c r="I20" s="7"/>
    </row>
    <row r="21" spans="1:9" ht="11.25" customHeight="1">
      <c r="A21" s="45"/>
      <c r="B21" s="40" t="s">
        <v>34</v>
      </c>
      <c r="C21" s="66"/>
      <c r="D21" s="69"/>
      <c r="E21" s="69"/>
      <c r="F21" s="66"/>
      <c r="G21" s="72"/>
      <c r="H21" s="72"/>
      <c r="I21" s="7"/>
    </row>
    <row r="22" spans="1:9" ht="15.75" customHeight="1" thickBot="1">
      <c r="A22" s="46"/>
      <c r="B22" s="47" t="s">
        <v>36</v>
      </c>
      <c r="C22" s="48" t="s">
        <v>40</v>
      </c>
      <c r="D22" s="74">
        <v>1</v>
      </c>
      <c r="E22" s="49">
        <f>0.03*D3*12</f>
        <v>301.03200000000004</v>
      </c>
      <c r="F22" s="48"/>
      <c r="G22" s="50"/>
      <c r="H22" s="50">
        <f>E22</f>
        <v>301.03200000000004</v>
      </c>
      <c r="I22" s="7"/>
    </row>
    <row r="23" spans="1:9" ht="32.25" customHeight="1" thickBot="1">
      <c r="A23" s="45"/>
      <c r="B23" s="51" t="s">
        <v>37</v>
      </c>
      <c r="C23" s="48"/>
      <c r="D23" s="49"/>
      <c r="E23" s="49"/>
      <c r="F23" s="48"/>
      <c r="G23" s="50"/>
      <c r="H23" s="50"/>
      <c r="I23" s="7"/>
    </row>
    <row r="24" spans="1:9" ht="16.5" customHeight="1" thickBot="1">
      <c r="A24" s="45"/>
      <c r="B24" s="52" t="s">
        <v>45</v>
      </c>
      <c r="C24" s="48" t="s">
        <v>21</v>
      </c>
      <c r="D24" s="49">
        <v>416.7</v>
      </c>
      <c r="E24" s="49">
        <f>0.61*D3*12</f>
        <v>6120.9840000000004</v>
      </c>
      <c r="F24" s="48"/>
      <c r="G24" s="50"/>
      <c r="H24" s="50">
        <f>E24</f>
        <v>6120.9840000000004</v>
      </c>
      <c r="I24" s="7"/>
    </row>
    <row r="25" spans="1:9" ht="28.5" customHeight="1" thickBot="1">
      <c r="A25" s="45"/>
      <c r="B25" s="53" t="s">
        <v>46</v>
      </c>
      <c r="C25" s="48" t="s">
        <v>21</v>
      </c>
      <c r="D25" s="49">
        <v>10.63</v>
      </c>
      <c r="E25" s="49">
        <f>0.06*D3*12</f>
        <v>602.06400000000008</v>
      </c>
      <c r="F25" s="48"/>
      <c r="G25" s="50"/>
      <c r="H25" s="50">
        <f>E25</f>
        <v>602.06400000000008</v>
      </c>
      <c r="I25" s="7"/>
    </row>
    <row r="26" spans="1:9" ht="15.75" customHeight="1" thickBot="1">
      <c r="A26" s="45"/>
      <c r="B26" s="54" t="s">
        <v>47</v>
      </c>
      <c r="C26" s="48" t="s">
        <v>21</v>
      </c>
      <c r="D26" s="49">
        <v>311.39999999999998</v>
      </c>
      <c r="E26" s="49">
        <f>1.57*D3*12</f>
        <v>15754.008000000002</v>
      </c>
      <c r="F26" s="48"/>
      <c r="G26" s="50">
        <f>60+33+95</f>
        <v>188</v>
      </c>
      <c r="H26" s="50">
        <f>E26+G26</f>
        <v>15942.008000000002</v>
      </c>
      <c r="I26" s="7"/>
    </row>
    <row r="27" spans="1:9" ht="15.75" customHeight="1" thickBot="1">
      <c r="A27" s="45"/>
      <c r="B27" s="55" t="s">
        <v>50</v>
      </c>
      <c r="C27" s="48" t="s">
        <v>21</v>
      </c>
      <c r="D27" s="49">
        <v>18.100000000000001</v>
      </c>
      <c r="E27" s="49">
        <f>0.02*D3*12</f>
        <v>200.68799999999999</v>
      </c>
      <c r="F27" s="48"/>
      <c r="G27" s="50"/>
      <c r="H27" s="50">
        <f>E27</f>
        <v>200.68799999999999</v>
      </c>
      <c r="I27" s="7"/>
    </row>
    <row r="28" spans="1:9" ht="15.75" customHeight="1">
      <c r="A28" s="45"/>
      <c r="B28" s="54" t="s">
        <v>38</v>
      </c>
      <c r="C28" s="48" t="s">
        <v>40</v>
      </c>
      <c r="D28" s="74">
        <v>1</v>
      </c>
      <c r="E28" s="49">
        <f>0.03*D3*12</f>
        <v>301.03200000000004</v>
      </c>
      <c r="F28" s="48"/>
      <c r="G28" s="50"/>
      <c r="H28" s="50">
        <f>E28</f>
        <v>301.03200000000004</v>
      </c>
      <c r="I28" s="7"/>
    </row>
    <row r="29" spans="1:9">
      <c r="A29" s="15"/>
      <c r="B29" s="11" t="s">
        <v>13</v>
      </c>
      <c r="C29" s="13"/>
      <c r="D29" s="13"/>
      <c r="E29" s="31"/>
      <c r="F29" s="13"/>
      <c r="G29" s="13"/>
      <c r="H29" s="13"/>
      <c r="I29" s="7"/>
    </row>
    <row r="30" spans="1:9" ht="18.75" customHeight="1">
      <c r="A30" s="15"/>
      <c r="B30" s="13" t="s">
        <v>41</v>
      </c>
      <c r="C30" s="13"/>
      <c r="D30" s="13"/>
      <c r="E30" s="18">
        <f>4.42*836.2*10</f>
        <v>36960.04</v>
      </c>
      <c r="F30" s="13"/>
      <c r="G30" s="14"/>
      <c r="H30" s="56">
        <f>E30</f>
        <v>36960.04</v>
      </c>
      <c r="I30" s="7"/>
    </row>
    <row r="31" spans="1:9" ht="26.25">
      <c r="A31" s="15"/>
      <c r="B31" s="57" t="s">
        <v>23</v>
      </c>
      <c r="C31" s="13"/>
      <c r="D31" s="13"/>
      <c r="E31" s="18">
        <f>0.03*836.2*12</f>
        <v>301.03200000000004</v>
      </c>
      <c r="F31" s="30"/>
      <c r="G31" s="58"/>
      <c r="H31" s="59">
        <f>E31</f>
        <v>301.03200000000004</v>
      </c>
      <c r="I31" s="7"/>
    </row>
    <row r="32" spans="1:9">
      <c r="A32" s="11">
        <v>3</v>
      </c>
      <c r="B32" s="11" t="s">
        <v>10</v>
      </c>
      <c r="C32" s="13"/>
      <c r="D32" s="13"/>
      <c r="E32" s="31"/>
      <c r="F32" s="13"/>
      <c r="G32" s="13"/>
      <c r="H32" s="13"/>
      <c r="I32" s="7"/>
    </row>
    <row r="33" spans="1:9">
      <c r="A33" s="15"/>
      <c r="B33" s="13" t="s">
        <v>0</v>
      </c>
      <c r="C33" s="13"/>
      <c r="D33" s="13"/>
      <c r="E33" s="14">
        <f>0.95*836.2*12</f>
        <v>9532.68</v>
      </c>
      <c r="F33" s="13"/>
      <c r="G33" s="13"/>
      <c r="H33" s="14">
        <f>E33</f>
        <v>9532.68</v>
      </c>
      <c r="I33" s="60"/>
    </row>
    <row r="34" spans="1:9">
      <c r="A34" s="15"/>
      <c r="B34" s="61" t="s">
        <v>7</v>
      </c>
      <c r="C34" s="13"/>
      <c r="D34" s="13"/>
      <c r="E34" s="14">
        <f>0.49*836.2*12</f>
        <v>4916.8559999999998</v>
      </c>
      <c r="F34" s="13"/>
      <c r="G34" s="13"/>
      <c r="H34" s="14">
        <f>E34</f>
        <v>4916.8559999999998</v>
      </c>
      <c r="I34" s="60"/>
    </row>
    <row r="35" spans="1:9">
      <c r="A35" s="11">
        <v>4</v>
      </c>
      <c r="B35" s="13" t="s">
        <v>1</v>
      </c>
      <c r="C35" s="13"/>
      <c r="D35" s="13"/>
      <c r="E35" s="14">
        <f>4.9*836.2*12</f>
        <v>49168.56</v>
      </c>
      <c r="F35" s="13"/>
      <c r="G35" s="13"/>
      <c r="H35" s="14">
        <f>E35</f>
        <v>49168.56</v>
      </c>
      <c r="I35" s="60"/>
    </row>
    <row r="36" spans="1:9" ht="24" customHeight="1">
      <c r="A36" s="15"/>
      <c r="B36" s="12" t="s">
        <v>28</v>
      </c>
      <c r="C36" s="13"/>
      <c r="D36" s="13"/>
      <c r="E36" s="62">
        <f>SUM(E5:E35)</f>
        <v>227914.67200000002</v>
      </c>
      <c r="F36" s="6"/>
      <c r="G36" s="6">
        <f>SUM(G5:G35)</f>
        <v>1553.1499999999999</v>
      </c>
      <c r="H36" s="62">
        <f>SUM(H5:H35)</f>
        <v>229467.82200000001</v>
      </c>
      <c r="I36" s="60"/>
    </row>
    <row r="37" spans="1:9" ht="26.25">
      <c r="A37" s="15"/>
      <c r="B37" s="12" t="s">
        <v>29</v>
      </c>
      <c r="C37" s="13"/>
      <c r="D37" s="13"/>
      <c r="E37" s="20"/>
      <c r="F37" s="13"/>
      <c r="G37" s="13"/>
      <c r="H37" s="62">
        <f>H36-E36</f>
        <v>1553.1499999999942</v>
      </c>
      <c r="I37" s="7"/>
    </row>
    <row r="38" spans="1:9" ht="16.5" customHeight="1">
      <c r="A38" s="15"/>
      <c r="B38" s="11" t="s">
        <v>30</v>
      </c>
      <c r="C38" s="13"/>
      <c r="D38" s="13"/>
      <c r="E38" s="31"/>
      <c r="F38" s="13"/>
      <c r="G38" s="13"/>
      <c r="H38" s="63">
        <v>21787.39</v>
      </c>
      <c r="I38" s="7"/>
    </row>
    <row r="39" spans="1:9" ht="15.75">
      <c r="B39" s="2"/>
      <c r="C39" s="2"/>
      <c r="D39" s="2"/>
      <c r="E39" s="2"/>
      <c r="F39" s="2"/>
      <c r="G39" s="2"/>
      <c r="H39" s="2"/>
    </row>
    <row r="40" spans="1:9" ht="15.75">
      <c r="B40" s="5" t="s">
        <v>31</v>
      </c>
      <c r="C40" s="2"/>
      <c r="D40" s="2"/>
      <c r="E40" s="2"/>
      <c r="F40" s="2"/>
      <c r="G40" s="3"/>
      <c r="H40" s="3"/>
    </row>
  </sheetData>
  <mergeCells count="7">
    <mergeCell ref="B1:I1"/>
    <mergeCell ref="C19:C21"/>
    <mergeCell ref="E19:E21"/>
    <mergeCell ref="F19:F21"/>
    <mergeCell ref="G19:G21"/>
    <mergeCell ref="H19:H21"/>
    <mergeCell ref="D19:D21"/>
  </mergeCells>
  <phoneticPr fontId="1" type="noConversion"/>
  <pageMargins left="0.28999999999999998" right="0.26" top="0.74803149606299213" bottom="0.74803149606299213" header="0.31496062992125984" footer="0.31496062992125984"/>
  <pageSetup paperSize="9" scale="85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19-20 г.г.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2020-04-24T03:44:58Z</dcterms:modified>
</cp:coreProperties>
</file>