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2019г. (4 месяца)" sheetId="1" r:id="rId1"/>
  </sheets>
  <calcPr calcId="124519"/>
</workbook>
</file>

<file path=xl/calcChain.xml><?xml version="1.0" encoding="utf-8"?>
<calcChain xmlns="http://schemas.openxmlformats.org/spreadsheetml/2006/main">
  <c r="F44" i="1"/>
  <c r="G21"/>
  <c r="G43"/>
  <c r="H43" s="1"/>
  <c r="G7"/>
  <c r="G27"/>
  <c r="H42"/>
  <c r="G30"/>
  <c r="G17"/>
  <c r="G41"/>
  <c r="H41"/>
  <c r="E11"/>
  <c r="E29"/>
  <c r="E22"/>
  <c r="E19"/>
  <c r="H19" s="1"/>
  <c r="E39"/>
  <c r="H39" s="1"/>
  <c r="E38"/>
  <c r="H38" s="1"/>
  <c r="E37"/>
  <c r="H37" s="1"/>
  <c r="E36"/>
  <c r="H36" s="1"/>
  <c r="E34"/>
  <c r="H34" s="1"/>
  <c r="E31"/>
  <c r="H31" s="1"/>
  <c r="E30"/>
  <c r="H30" s="1"/>
  <c r="E28"/>
  <c r="H28" s="1"/>
  <c r="E27"/>
  <c r="H27" s="1"/>
  <c r="E24"/>
  <c r="H24" s="1"/>
  <c r="E23"/>
  <c r="H23" s="1"/>
  <c r="H21"/>
  <c r="E18"/>
  <c r="H18" s="1"/>
  <c r="E17"/>
  <c r="H17" s="1"/>
  <c r="E16"/>
  <c r="H16" s="1"/>
  <c r="E10"/>
  <c r="H10" s="1"/>
  <c r="E7"/>
  <c r="H7" s="1"/>
  <c r="E13"/>
  <c r="H13" s="1"/>
  <c r="E3"/>
  <c r="G44" l="1"/>
  <c r="E44"/>
  <c r="H11"/>
  <c r="H29"/>
  <c r="H44" l="1"/>
  <c r="H45"/>
</calcChain>
</file>

<file path=xl/sharedStrings.xml><?xml version="1.0" encoding="utf-8"?>
<sst xmlns="http://schemas.openxmlformats.org/spreadsheetml/2006/main" count="69" uniqueCount="58">
  <si>
    <t>№ п/п</t>
  </si>
  <si>
    <t>Наименование работ</t>
  </si>
  <si>
    <t>Ед. изм.</t>
  </si>
  <si>
    <t>Объем</t>
  </si>
  <si>
    <t>Годовая плата,               руб.</t>
  </si>
  <si>
    <t>Материалы,                руб.</t>
  </si>
  <si>
    <t>м2</t>
  </si>
  <si>
    <t>I.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</si>
  <si>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</si>
  <si>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Общие работы, выполняемые для надлежащего содержания систем водоснабжения, отопления и водоотведения, в т.ч.</t>
  </si>
  <si>
    <t>2.1. Промывка и регулировка системы отопления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</si>
  <si>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</si>
  <si>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</si>
  <si>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</si>
  <si>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</si>
  <si>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</si>
  <si>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</si>
  <si>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</si>
  <si>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очистка от снега, льда, посыпка песком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</si>
  <si>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</si>
  <si>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</si>
  <si>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подметание, очистка от снега и наледи, посыпка песком площадки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</si>
  <si>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</si>
  <si>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</si>
  <si>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</si>
  <si>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3.3. Уборка крыльца, площадки перед входом в подъезд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</si>
  <si>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</si>
  <si>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</si>
  <si>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</si>
  <si>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</si>
  <si>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</si>
  <si>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</si>
  <si>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Расходы на управление 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</si>
  <si>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</si>
  <si>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</si>
  <si>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31/12/2019</t>
  </si>
  <si>
    <t>Итого стоимость работ, руб.</t>
  </si>
  <si>
    <t>Стоимость выполненных доп.работ (за отчетный период), руб.</t>
  </si>
  <si>
    <r>
      <t>1.1.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Контроль за техническим состоянием систем инженерно-технического обеспечения в МКД (частичные осмотры отдельных инженерных элементов) :</t>
    </r>
  </si>
  <si>
    <r>
      <t>1)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водоснабжения и водоотведения – 1 раз в месяц</t>
    </r>
  </si>
  <si>
    <r>
      <t>2)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отопления ( в отопительный период) – 2 раза в месяц</t>
    </r>
  </si>
  <si>
    <t xml:space="preserve">3)электрооборудования – 1 раз в месяц                                                          </t>
  </si>
  <si>
    <t>2. Работы, выполняемые в целях надлежащего содержания систем теплоснабжения</t>
  </si>
  <si>
    <t>1.4. Проведение дератизации и дезинсекции помещений подвала (площадь подвала)</t>
  </si>
  <si>
    <r>
      <t>1.1.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2"/>
        <color rgb="FF000000"/>
        <rFont val="Times New Roman"/>
        <family val="1"/>
        <charset val="204"/>
      </rPr>
      <t>Съем показаний ИПУ и ОДПУ</t>
    </r>
  </si>
  <si>
    <t>Стоимость  за 1 кв.м общей площади  20,76 руб.</t>
  </si>
  <si>
    <t>Информационное обеспечение сбора средств ИРЦ</t>
  </si>
  <si>
    <t>1.4.. Обслуживание теплового узла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</si>
  <si>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управляющей компании ООО"Континент" о выполнении договора 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содержанию и текущему ремонту жилого дома № 22 по ул.Лазо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период правления с 01.09.2019 по 31.12.2019 г. (4 месяца)</t>
  </si>
  <si>
    <t>Работы, выпоняемые для надлежащего содержания мкд</t>
  </si>
  <si>
    <t>2.Ремонт водоотливной системы (Акт от 17.09.2019 г.)</t>
  </si>
  <si>
    <t>шт.</t>
  </si>
  <si>
    <t>м</t>
  </si>
  <si>
    <t>1.Смена водомера в ВУ  ХВС(Акт от 11.09.2019 г.)</t>
  </si>
  <si>
    <t xml:space="preserve">3.4. Уборка и выкашивание газонов </t>
  </si>
  <si>
    <t xml:space="preserve">Составила:инженер  ООО"Континент": Каминская Н.И. </t>
  </si>
  <si>
    <t>4.2. Организация мест накопления бытовых отходов (окраска контейнера, установка контейнера, ремонт ограждения контейнерной площадки)</t>
  </si>
  <si>
    <t>3. Смена запорной арматуры, фасонины на трубопроводе ХВС в ВУ (Акт от 09.10.2019 г.)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</si>
</sst>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7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.5"/>
      <color rgb="FF000000"/>
      <name val="Times New Roman"/>
      <family val="1"/>
      <charset val="204"/>
    </font>
    <font>
      <i/>
      <sz val="11.5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vertical="top"/>
    </xf>
    <xf numFmtId="49" fontId="1" fillId="0" borderId="1" xfId="0" applyNumberFormat="1" applyFont="1" applyFill="1" applyBorder="1" applyAlignment="1" applyProtection="1">
      <alignment horizontal="right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2" fontId="5" fillId="2" borderId="1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 vertical="top"/>
    </xf>
    <xf numFmtId="2" fontId="1" fillId="2" borderId="1" xfId="0" applyNumberFormat="1" applyFont="1" applyFill="1" applyBorder="1" applyAlignment="1" applyProtection="1">
      <alignment horizontal="right"/>
    </xf>
    <xf numFmtId="0" fontId="1" fillId="0" borderId="6" xfId="0" applyNumberFormat="1" applyFont="1" applyFill="1" applyBorder="1" applyAlignment="1" applyProtection="1"/>
    <xf numFmtId="2" fontId="1" fillId="2" borderId="4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2" fontId="1" fillId="2" borderId="8" xfId="0" applyNumberFormat="1" applyFont="1" applyFill="1" applyBorder="1" applyAlignment="1" applyProtection="1"/>
    <xf numFmtId="2" fontId="1" fillId="2" borderId="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>
      <alignment vertical="top" wrapText="1"/>
    </xf>
    <xf numFmtId="2" fontId="1" fillId="2" borderId="15" xfId="0" applyNumberFormat="1" applyFont="1" applyFill="1" applyBorder="1" applyAlignment="1" applyProtection="1"/>
    <xf numFmtId="2" fontId="1" fillId="2" borderId="5" xfId="0" applyNumberFormat="1" applyFont="1" applyFill="1" applyBorder="1" applyAlignment="1" applyProtection="1"/>
    <xf numFmtId="2" fontId="1" fillId="0" borderId="16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/>
    </xf>
    <xf numFmtId="2" fontId="1" fillId="0" borderId="5" xfId="0" applyNumberFormat="1" applyFont="1" applyFill="1" applyBorder="1" applyAlignment="1" applyProtection="1">
      <alignment horizontal="right" vertical="center"/>
    </xf>
    <xf numFmtId="0" fontId="4" fillId="0" borderId="12" xfId="0" applyNumberFormat="1" applyFont="1" applyFill="1" applyBorder="1" applyAlignment="1" applyProtection="1">
      <alignment wrapText="1"/>
    </xf>
    <xf numFmtId="0" fontId="4" fillId="0" borderId="18" xfId="0" applyNumberFormat="1" applyFont="1" applyFill="1" applyBorder="1" applyAlignment="1" applyProtection="1">
      <alignment wrapText="1"/>
    </xf>
    <xf numFmtId="0" fontId="6" fillId="0" borderId="19" xfId="0" applyNumberFormat="1" applyFont="1" applyFill="1" applyBorder="1" applyAlignment="1" applyProtection="1">
      <alignment horizontal="center" wrapText="1"/>
    </xf>
    <xf numFmtId="0" fontId="4" fillId="0" borderId="21" xfId="0" applyNumberFormat="1" applyFont="1" applyFill="1" applyBorder="1" applyAlignment="1" applyProtection="1">
      <alignment wrapText="1"/>
    </xf>
    <xf numFmtId="0" fontId="4" fillId="0" borderId="14" xfId="0" applyNumberFormat="1" applyFont="1" applyFill="1" applyBorder="1" applyAlignment="1" applyProtection="1">
      <alignment wrapText="1"/>
    </xf>
    <xf numFmtId="2" fontId="5" fillId="0" borderId="1" xfId="0" applyNumberFormat="1" applyFont="1" applyFill="1" applyBorder="1" applyAlignment="1" applyProtection="1"/>
    <xf numFmtId="2" fontId="3" fillId="2" borderId="1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wrapText="1"/>
    </xf>
    <xf numFmtId="49" fontId="3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wrapText="1"/>
    </xf>
    <xf numFmtId="2" fontId="3" fillId="0" borderId="1" xfId="0" applyNumberFormat="1" applyFont="1" applyFill="1" applyBorder="1" applyAlignment="1" applyProtection="1"/>
    <xf numFmtId="2" fontId="1" fillId="0" borderId="0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>
      <alignment wrapText="1"/>
    </xf>
    <xf numFmtId="2" fontId="3" fillId="2" borderId="23" xfId="0" applyNumberFormat="1" applyFont="1" applyFill="1" applyBorder="1" applyAlignment="1" applyProtection="1"/>
    <xf numFmtId="4" fontId="1" fillId="0" borderId="0" xfId="0" applyNumberFormat="1" applyFont="1" applyFill="1" applyBorder="1" applyAlignment="1" applyProtection="1"/>
    <xf numFmtId="2" fontId="0" fillId="0" borderId="0" xfId="0" applyNumberFormat="1"/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/>
    <xf numFmtId="49" fontId="1" fillId="0" borderId="5" xfId="0" applyNumberFormat="1" applyFont="1" applyFill="1" applyBorder="1" applyAlignment="1" applyProtection="1">
      <alignment horizontal="right" vertical="top"/>
    </xf>
    <xf numFmtId="49" fontId="1" fillId="0" borderId="25" xfId="0" applyNumberFormat="1" applyFont="1" applyFill="1" applyBorder="1" applyAlignment="1" applyProtection="1">
      <alignment horizontal="right"/>
    </xf>
    <xf numFmtId="0" fontId="8" fillId="0" borderId="3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4" fillId="0" borderId="10" xfId="0" applyFont="1" applyBorder="1" applyAlignment="1">
      <alignment wrapText="1"/>
    </xf>
    <xf numFmtId="0" fontId="6" fillId="0" borderId="9" xfId="0" applyFont="1" applyBorder="1" applyAlignment="1">
      <alignment horizontal="center"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6" fillId="0" borderId="2" xfId="0" applyFont="1" applyBorder="1" applyAlignment="1">
      <alignment horizontal="left" wrapText="1"/>
    </xf>
    <xf numFmtId="2" fontId="1" fillId="0" borderId="5" xfId="0" applyNumberFormat="1" applyFont="1" applyFill="1" applyBorder="1" applyAlignment="1" applyProtection="1">
      <alignment horizontal="center"/>
    </xf>
    <xf numFmtId="0" fontId="4" fillId="0" borderId="11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2" xfId="0" applyNumberFormat="1" applyFont="1" applyFill="1" applyBorder="1" applyAlignment="1" applyProtection="1">
      <alignment horizontal="left" vertical="top" wrapText="1"/>
    </xf>
    <xf numFmtId="0" fontId="4" fillId="0" borderId="9" xfId="0" applyNumberFormat="1" applyFont="1" applyFill="1" applyBorder="1" applyAlignment="1" applyProtection="1">
      <alignment horizontal="left" vertical="top" wrapText="1"/>
    </xf>
    <xf numFmtId="0" fontId="6" fillId="0" borderId="9" xfId="0" applyNumberFormat="1" applyFont="1" applyFill="1" applyBorder="1" applyAlignment="1" applyProtection="1">
      <alignment horizontal="left" wrapText="1"/>
    </xf>
    <xf numFmtId="4" fontId="3" fillId="0" borderId="24" xfId="0" applyNumberFormat="1" applyFont="1" applyBorder="1"/>
    <xf numFmtId="0" fontId="8" fillId="0" borderId="1" xfId="0" applyFont="1" applyBorder="1" applyAlignment="1">
      <alignment wrapText="1"/>
    </xf>
    <xf numFmtId="0" fontId="1" fillId="0" borderId="5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0" fontId="12" fillId="0" borderId="9" xfId="0" applyFont="1" applyBorder="1" applyAlignment="1">
      <alignment wrapText="1"/>
    </xf>
    <xf numFmtId="0" fontId="1" fillId="0" borderId="5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right"/>
    </xf>
    <xf numFmtId="0" fontId="8" fillId="0" borderId="2" xfId="0" applyFont="1" applyBorder="1" applyAlignment="1">
      <alignment wrapText="1"/>
    </xf>
    <xf numFmtId="0" fontId="8" fillId="3" borderId="18" xfId="0" applyFont="1" applyFill="1" applyBorder="1" applyAlignment="1">
      <alignment wrapText="1"/>
    </xf>
    <xf numFmtId="2" fontId="1" fillId="2" borderId="3" xfId="0" applyNumberFormat="1" applyFont="1" applyFill="1" applyBorder="1" applyAlignment="1" applyProtection="1">
      <alignment horizontal="right"/>
    </xf>
    <xf numFmtId="0" fontId="8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/>
    <xf numFmtId="0" fontId="8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1" fillId="0" borderId="5" xfId="0" applyNumberFormat="1" applyFont="1" applyFill="1" applyBorder="1" applyAlignment="1" applyProtection="1">
      <alignment horizontal="center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wrapText="1"/>
    </xf>
    <xf numFmtId="0" fontId="17" fillId="0" borderId="1" xfId="0" applyNumberFormat="1" applyFont="1" applyFill="1" applyBorder="1" applyAlignment="1" applyProtection="1"/>
    <xf numFmtId="2" fontId="17" fillId="2" borderId="1" xfId="0" applyNumberFormat="1" applyFont="1" applyFill="1" applyBorder="1" applyAlignment="1" applyProtection="1"/>
    <xf numFmtId="2" fontId="17" fillId="0" borderId="5" xfId="0" applyNumberFormat="1" applyFont="1" applyFill="1" applyBorder="1" applyAlignment="1" applyProtection="1">
      <alignment horizontal="right" vertical="center"/>
    </xf>
    <xf numFmtId="0" fontId="15" fillId="0" borderId="0" xfId="0" applyFont="1" applyBorder="1" applyAlignment="1">
      <alignment wrapText="1"/>
    </xf>
    <xf numFmtId="0" fontId="1" fillId="0" borderId="6" xfId="0" applyNumberFormat="1" applyFont="1" applyFill="1" applyBorder="1" applyAlignment="1" applyProtection="1">
      <alignment horizontal="right"/>
    </xf>
    <xf numFmtId="0" fontId="1" fillId="0" borderId="17" xfId="0" applyNumberFormat="1" applyFont="1" applyFill="1" applyBorder="1" applyAlignment="1" applyProtection="1">
      <alignment horizontal="right"/>
    </xf>
    <xf numFmtId="0" fontId="1" fillId="0" borderId="1" xfId="0" applyNumberFormat="1" applyFont="1" applyFill="1" applyBorder="1" applyAlignment="1" applyProtection="1">
      <alignment horizontal="right"/>
    </xf>
    <xf numFmtId="0" fontId="1" fillId="0" borderId="5" xfId="0" applyNumberFormat="1" applyFont="1" applyFill="1" applyBorder="1" applyAlignment="1" applyProtection="1">
      <alignment horizontal="right"/>
    </xf>
    <xf numFmtId="0" fontId="1" fillId="0" borderId="20" xfId="0" applyNumberFormat="1" applyFont="1" applyFill="1" applyBorder="1" applyAlignment="1" applyProtection="1">
      <alignment horizontal="right"/>
    </xf>
    <xf numFmtId="0" fontId="16" fillId="0" borderId="0" xfId="0" applyFont="1" applyBorder="1" applyAlignment="1">
      <alignment wrapText="1"/>
    </xf>
    <xf numFmtId="2" fontId="17" fillId="0" borderId="5" xfId="0" applyNumberFormat="1" applyFont="1" applyFill="1" applyBorder="1" applyAlignment="1" applyProtection="1">
      <alignment horizontal="right"/>
    </xf>
    <xf numFmtId="2" fontId="1" fillId="0" borderId="5" xfId="0" applyNumberFormat="1" applyFont="1" applyFill="1" applyBorder="1" applyAlignment="1" applyProtection="1">
      <alignment horizontal="right"/>
    </xf>
    <xf numFmtId="0" fontId="1" fillId="0" borderId="0" xfId="0" applyFont="1"/>
    <xf numFmtId="0" fontId="14" fillId="0" borderId="22" xfId="0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right"/>
    </xf>
    <xf numFmtId="0" fontId="1" fillId="0" borderId="5" xfId="0" applyNumberFormat="1" applyFont="1" applyFill="1" applyBorder="1" applyAlignment="1" applyProtection="1">
      <alignment horizontal="right"/>
    </xf>
    <xf numFmtId="2" fontId="1" fillId="0" borderId="3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>
      <alignment horizontal="center"/>
    </xf>
    <xf numFmtId="2" fontId="1" fillId="0" borderId="16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2" fontId="3" fillId="2" borderId="3" xfId="0" applyNumberFormat="1" applyFont="1" applyFill="1" applyBorder="1" applyAlignment="1" applyProtection="1">
      <alignment horizontal="center"/>
    </xf>
    <xf numFmtId="2" fontId="3" fillId="2" borderId="16" xfId="0" applyNumberFormat="1" applyFont="1" applyFill="1" applyBorder="1" applyAlignment="1" applyProtection="1">
      <alignment horizontal="center"/>
    </xf>
    <xf numFmtId="2" fontId="3" fillId="2" borderId="5" xfId="0" applyNumberFormat="1" applyFont="1" applyFill="1" applyBorder="1" applyAlignment="1" applyProtection="1">
      <alignment horizontal="center"/>
    </xf>
    <xf numFmtId="2" fontId="1" fillId="0" borderId="3" xfId="0" applyNumberFormat="1" applyFont="1" applyFill="1" applyBorder="1" applyAlignment="1" applyProtection="1">
      <alignment horizontal="right"/>
    </xf>
    <xf numFmtId="2" fontId="1" fillId="0" borderId="16" xfId="0" applyNumberFormat="1" applyFont="1" applyFill="1" applyBorder="1" applyAlignment="1" applyProtection="1">
      <alignment horizontal="right"/>
    </xf>
    <xf numFmtId="2" fontId="1" fillId="0" borderId="5" xfId="0" applyNumberFormat="1" applyFont="1" applyFill="1" applyBorder="1" applyAlignment="1" applyProtection="1">
      <alignment horizontal="right"/>
    </xf>
    <xf numFmtId="0" fontId="1" fillId="0" borderId="2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22" xfId="0" applyNumberFormat="1" applyFont="1" applyFill="1" applyBorder="1" applyAlignment="1" applyProtection="1">
      <alignment horizontal="center"/>
    </xf>
    <xf numFmtId="2" fontId="5" fillId="0" borderId="3" xfId="0" applyNumberFormat="1" applyFont="1" applyFill="1" applyBorder="1" applyAlignment="1" applyProtection="1">
      <alignment horizontal="right"/>
    </xf>
    <xf numFmtId="2" fontId="5" fillId="0" borderId="16" xfId="0" applyNumberFormat="1" applyFont="1" applyFill="1" applyBorder="1" applyAlignment="1" applyProtection="1">
      <alignment horizontal="right"/>
    </xf>
    <xf numFmtId="2" fontId="5" fillId="0" borderId="5" xfId="0" applyNumberFormat="1" applyFont="1" applyFill="1" applyBorder="1" applyAlignment="1" applyProtection="1">
      <alignment horizontal="right"/>
    </xf>
    <xf numFmtId="2" fontId="1" fillId="0" borderId="3" xfId="0" applyNumberFormat="1" applyFont="1" applyFill="1" applyBorder="1" applyAlignment="1" applyProtection="1">
      <alignment horizontal="center" vertical="center"/>
    </xf>
    <xf numFmtId="2" fontId="1" fillId="0" borderId="5" xfId="0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/>
    </xf>
    <xf numFmtId="2" fontId="1" fillId="2" borderId="5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topLeftCell="A31" zoomScale="125" zoomScaleNormal="125" workbookViewId="0">
      <selection activeCell="K39" sqref="K39"/>
    </sheetView>
  </sheetViews>
  <sheetFormatPr defaultColWidth="8.85546875" defaultRowHeight="15" customHeight="1"/>
  <cols>
    <col min="1" max="1" width="4.140625" customWidth="1"/>
    <col min="2" max="2" width="63.28515625" customWidth="1"/>
    <col min="3" max="3" width="5.42578125" customWidth="1"/>
    <col min="4" max="4" width="7.85546875" customWidth="1"/>
    <col min="5" max="5" width="10.5703125" customWidth="1"/>
    <col min="6" max="6" width="9.85546875" customWidth="1"/>
    <col min="7" max="7" width="9.140625" customWidth="1"/>
    <col min="8" max="8" width="10.42578125" customWidth="1"/>
    <col min="9" max="10" width="9.7109375" customWidth="1"/>
  </cols>
  <sheetData>
    <row r="1" spans="1:11" ht="66" customHeight="1">
      <c r="B1" s="105" t="s">
        <v>48</v>
      </c>
      <c r="C1" s="105"/>
      <c r="D1" s="105"/>
      <c r="E1" s="105"/>
      <c r="F1" s="105"/>
      <c r="G1" s="105"/>
      <c r="H1" s="105"/>
      <c r="I1" s="1"/>
      <c r="J1" s="1"/>
    </row>
    <row r="2" spans="1:11" ht="115.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50" t="s">
        <v>37</v>
      </c>
      <c r="G2" s="2" t="s">
        <v>5</v>
      </c>
      <c r="H2" s="50" t="s">
        <v>36</v>
      </c>
    </row>
    <row r="3" spans="1:11" ht="27.75" customHeight="1">
      <c r="A3" s="2"/>
      <c r="B3" s="52" t="s">
        <v>45</v>
      </c>
      <c r="C3" s="49" t="s">
        <v>6</v>
      </c>
      <c r="D3" s="90">
        <v>4888.1000000000004</v>
      </c>
      <c r="E3" s="4">
        <f>D3*20.76*4</f>
        <v>405907.82400000008</v>
      </c>
      <c r="F3" s="5"/>
      <c r="G3" s="5"/>
      <c r="H3" s="5"/>
    </row>
    <row r="4" spans="1:11" ht="40.5" customHeight="1">
      <c r="A4" s="6" t="s">
        <v>7</v>
      </c>
      <c r="B4" s="7" t="s">
        <v>8</v>
      </c>
      <c r="C4" s="8"/>
      <c r="D4" s="8"/>
      <c r="E4" s="9"/>
      <c r="F4" s="9"/>
      <c r="G4" s="9"/>
      <c r="H4" s="9"/>
    </row>
    <row r="5" spans="1:11" ht="31.5" customHeight="1">
      <c r="A5" s="10">
        <v>1</v>
      </c>
      <c r="B5" s="7" t="s">
        <v>9</v>
      </c>
      <c r="C5" s="8"/>
      <c r="D5" s="8"/>
      <c r="E5" s="9"/>
      <c r="F5" s="9"/>
      <c r="G5" s="9"/>
      <c r="H5" s="9"/>
    </row>
    <row r="6" spans="1:11" ht="45.75">
      <c r="A6" s="11"/>
      <c r="B6" s="71" t="s">
        <v>38</v>
      </c>
      <c r="C6" s="8"/>
      <c r="D6" s="8"/>
      <c r="E6" s="9"/>
      <c r="F6" s="9"/>
      <c r="G6" s="9"/>
      <c r="H6" s="12"/>
    </row>
    <row r="7" spans="1:11" ht="15.75">
      <c r="A7" s="55"/>
      <c r="B7" s="56" t="s">
        <v>39</v>
      </c>
      <c r="C7" s="113"/>
      <c r="D7" s="113"/>
      <c r="E7" s="108">
        <f>1.8*D3*4</f>
        <v>35194.320000000007</v>
      </c>
      <c r="F7" s="113"/>
      <c r="G7" s="108">
        <f>405</f>
        <v>405</v>
      </c>
      <c r="H7" s="108">
        <f>E7+G7</f>
        <v>35599.320000000007</v>
      </c>
    </row>
    <row r="8" spans="1:11" ht="15.75">
      <c r="A8" s="55"/>
      <c r="B8" s="57" t="s">
        <v>40</v>
      </c>
      <c r="C8" s="114"/>
      <c r="D8" s="114"/>
      <c r="E8" s="112"/>
      <c r="F8" s="114"/>
      <c r="G8" s="112"/>
      <c r="H8" s="112"/>
    </row>
    <row r="9" spans="1:11" ht="18.75" customHeight="1" thickBot="1">
      <c r="A9" s="54"/>
      <c r="B9" s="53" t="s">
        <v>41</v>
      </c>
      <c r="C9" s="115"/>
      <c r="D9" s="115"/>
      <c r="E9" s="109"/>
      <c r="F9" s="115"/>
      <c r="G9" s="109"/>
      <c r="H9" s="109"/>
      <c r="I9" s="82"/>
      <c r="J9" s="83"/>
      <c r="K9" s="83"/>
    </row>
    <row r="10" spans="1:11" ht="18.75" customHeight="1" thickBot="1">
      <c r="A10" s="54"/>
      <c r="B10" s="79" t="s">
        <v>44</v>
      </c>
      <c r="C10" s="72"/>
      <c r="D10" s="72"/>
      <c r="E10" s="73">
        <f>0.6*4*D3</f>
        <v>11731.44</v>
      </c>
      <c r="F10" s="72"/>
      <c r="G10" s="72"/>
      <c r="H10" s="76">
        <f>E10</f>
        <v>11731.44</v>
      </c>
      <c r="I10" s="82"/>
      <c r="J10" s="83"/>
      <c r="K10" s="83"/>
    </row>
    <row r="11" spans="1:11" ht="18.75" customHeight="1" thickBot="1">
      <c r="A11" s="54"/>
      <c r="B11" s="78" t="s">
        <v>47</v>
      </c>
      <c r="C11" s="72"/>
      <c r="D11" s="72"/>
      <c r="E11" s="73">
        <f>0.61*4*D3</f>
        <v>11926.964</v>
      </c>
      <c r="F11" s="72"/>
      <c r="G11" s="72"/>
      <c r="H11" s="76">
        <f>E11</f>
        <v>11926.964</v>
      </c>
      <c r="I11" s="82"/>
      <c r="J11" s="82"/>
      <c r="K11" s="82"/>
    </row>
    <row r="12" spans="1:11" ht="30.75" customHeight="1" thickBot="1">
      <c r="A12" s="54"/>
      <c r="B12" s="63" t="s">
        <v>42</v>
      </c>
      <c r="C12" s="51"/>
      <c r="D12" s="51"/>
      <c r="E12" s="51"/>
      <c r="F12" s="51"/>
      <c r="G12" s="51"/>
      <c r="H12" s="75"/>
      <c r="I12" s="82"/>
      <c r="J12" s="82"/>
      <c r="K12" s="82"/>
    </row>
    <row r="13" spans="1:11" ht="18.75" customHeight="1" thickBot="1">
      <c r="A13" s="54"/>
      <c r="B13" s="58" t="s">
        <v>10</v>
      </c>
      <c r="C13" s="51"/>
      <c r="D13" s="51"/>
      <c r="E13" s="51">
        <f>0.57*4*D3</f>
        <v>11144.868</v>
      </c>
      <c r="F13" s="51"/>
      <c r="G13" s="51"/>
      <c r="H13" s="75">
        <f>E13</f>
        <v>11144.868</v>
      </c>
      <c r="I13" s="84"/>
      <c r="J13" s="84"/>
      <c r="K13" s="85"/>
    </row>
    <row r="14" spans="1:11" ht="29.25" customHeight="1" thickBot="1">
      <c r="A14" s="54"/>
      <c r="B14" s="66" t="s">
        <v>11</v>
      </c>
      <c r="C14" s="51"/>
      <c r="D14" s="51"/>
      <c r="E14" s="51"/>
      <c r="F14" s="51"/>
      <c r="G14" s="51"/>
      <c r="H14" s="75"/>
      <c r="I14" s="84"/>
      <c r="J14" s="82"/>
      <c r="K14" s="82"/>
    </row>
    <row r="15" spans="1:11" ht="18.75" customHeight="1" thickBot="1">
      <c r="A15" s="54"/>
      <c r="B15" s="59" t="s">
        <v>12</v>
      </c>
      <c r="C15" s="51"/>
      <c r="D15" s="51"/>
      <c r="E15" s="51"/>
      <c r="F15" s="51"/>
      <c r="G15" s="51"/>
      <c r="H15" s="75"/>
      <c r="I15" s="82"/>
      <c r="J15" s="82"/>
      <c r="K15" s="82"/>
    </row>
    <row r="16" spans="1:11" ht="18.75" customHeight="1" thickBot="1">
      <c r="A16" s="54"/>
      <c r="B16" s="60" t="s">
        <v>13</v>
      </c>
      <c r="C16" s="99" t="s">
        <v>6</v>
      </c>
      <c r="D16" s="51">
        <v>1811</v>
      </c>
      <c r="E16" s="64">
        <f>1.6*4*D3</f>
        <v>31283.840000000004</v>
      </c>
      <c r="F16" s="51"/>
      <c r="G16" s="51"/>
      <c r="H16" s="76">
        <f t="shared" ref="H16:H19" si="0">E16</f>
        <v>31283.840000000004</v>
      </c>
      <c r="I16" s="82"/>
      <c r="J16" s="82"/>
      <c r="K16" s="84"/>
    </row>
    <row r="17" spans="1:11" ht="18.75" customHeight="1" thickBot="1">
      <c r="A17" s="54"/>
      <c r="B17" s="61" t="s">
        <v>14</v>
      </c>
      <c r="C17" s="99" t="s">
        <v>6</v>
      </c>
      <c r="D17" s="51">
        <v>1811</v>
      </c>
      <c r="E17" s="64">
        <f>0.35*4*D3</f>
        <v>6843.34</v>
      </c>
      <c r="F17" s="51"/>
      <c r="G17" s="51">
        <f>103.33</f>
        <v>103.33</v>
      </c>
      <c r="H17" s="76">
        <f>E17+G17</f>
        <v>6946.67</v>
      </c>
      <c r="I17" s="82"/>
      <c r="J17" s="82"/>
      <c r="K17" s="84"/>
    </row>
    <row r="18" spans="1:11" ht="18.75" customHeight="1" thickBot="1">
      <c r="A18" s="54"/>
      <c r="B18" s="62" t="s">
        <v>15</v>
      </c>
      <c r="C18" s="99"/>
      <c r="D18" s="51"/>
      <c r="E18" s="64">
        <f>0.02*4*D3</f>
        <v>391.04800000000006</v>
      </c>
      <c r="F18" s="51"/>
      <c r="G18" s="51"/>
      <c r="H18" s="75">
        <f t="shared" si="0"/>
        <v>391.04800000000006</v>
      </c>
      <c r="I18" s="82"/>
      <c r="J18" s="82"/>
      <c r="K18" s="82"/>
    </row>
    <row r="19" spans="1:11" ht="18.75" customHeight="1" thickBot="1">
      <c r="A19" s="54"/>
      <c r="B19" s="65" t="s">
        <v>43</v>
      </c>
      <c r="C19" s="99" t="s">
        <v>6</v>
      </c>
      <c r="D19" s="89">
        <v>1280.8</v>
      </c>
      <c r="E19" s="64">
        <f>0.12*4*D3</f>
        <v>2346.288</v>
      </c>
      <c r="F19" s="51"/>
      <c r="G19" s="51"/>
      <c r="H19" s="76">
        <f t="shared" si="0"/>
        <v>2346.288</v>
      </c>
      <c r="I19" s="84"/>
      <c r="J19" s="82"/>
      <c r="K19" s="82"/>
    </row>
    <row r="20" spans="1:11" ht="28.5" customHeight="1" thickBot="1">
      <c r="A20" s="19"/>
      <c r="B20" s="67" t="s">
        <v>16</v>
      </c>
      <c r="C20" s="21"/>
      <c r="D20" s="8"/>
      <c r="E20" s="22"/>
      <c r="F20" s="22"/>
      <c r="G20" s="15"/>
      <c r="H20" s="12"/>
      <c r="I20" s="82"/>
      <c r="J20" s="82"/>
      <c r="K20" s="82"/>
    </row>
    <row r="21" spans="1:11">
      <c r="A21" s="11"/>
      <c r="B21" s="24" t="s">
        <v>17</v>
      </c>
      <c r="C21" s="106" t="s">
        <v>6</v>
      </c>
      <c r="D21" s="110">
        <v>1549</v>
      </c>
      <c r="E21" s="25"/>
      <c r="F21" s="25"/>
      <c r="G21" s="130">
        <f>37.5+160+460+174+33.6+77.7+194</f>
        <v>1136.8000000000002</v>
      </c>
      <c r="H21" s="108">
        <f>E22+F22+G21</f>
        <v>25968.348000000002</v>
      </c>
      <c r="I21" s="82"/>
      <c r="J21" s="86"/>
      <c r="K21" s="82"/>
    </row>
    <row r="22" spans="1:11" ht="17.25" customHeight="1" thickBot="1">
      <c r="A22" s="11"/>
      <c r="B22" s="27" t="s">
        <v>18</v>
      </c>
      <c r="C22" s="107"/>
      <c r="D22" s="111"/>
      <c r="E22" s="28">
        <f>1.27*D3*4</f>
        <v>24831.548000000003</v>
      </c>
      <c r="F22" s="28"/>
      <c r="G22" s="131"/>
      <c r="H22" s="109"/>
      <c r="I22" s="82"/>
      <c r="J22" s="87"/>
      <c r="K22" s="84"/>
    </row>
    <row r="23" spans="1:11" ht="29.25" customHeight="1" thickBot="1">
      <c r="A23" s="11"/>
      <c r="B23" s="68" t="s">
        <v>19</v>
      </c>
      <c r="C23" s="96" t="s">
        <v>6</v>
      </c>
      <c r="D23" s="8">
        <v>87.25</v>
      </c>
      <c r="E23" s="22">
        <f>0.21*D3*4</f>
        <v>4106.0039999999999</v>
      </c>
      <c r="F23" s="22"/>
      <c r="G23" s="15"/>
      <c r="H23" s="12">
        <f>E23+F23+G23</f>
        <v>4106.0039999999999</v>
      </c>
      <c r="I23" s="84"/>
      <c r="J23" s="88"/>
      <c r="K23" s="82"/>
    </row>
    <row r="24" spans="1:11">
      <c r="A24" s="19"/>
      <c r="B24" s="23" t="s">
        <v>20</v>
      </c>
      <c r="C24" s="106" t="s">
        <v>6</v>
      </c>
      <c r="D24" s="113">
        <v>29.19</v>
      </c>
      <c r="E24" s="130">
        <f>0.08*D3*4</f>
        <v>1564.1920000000002</v>
      </c>
      <c r="F24" s="25"/>
      <c r="G24" s="26"/>
      <c r="H24" s="128">
        <f>E24+F25+G25</f>
        <v>1564.1920000000002</v>
      </c>
      <c r="I24" s="82"/>
      <c r="J24" s="82"/>
      <c r="K24" s="82"/>
    </row>
    <row r="25" spans="1:11" ht="15.75" thickBot="1">
      <c r="A25" s="31"/>
      <c r="B25" s="27" t="s">
        <v>21</v>
      </c>
      <c r="C25" s="107"/>
      <c r="D25" s="115"/>
      <c r="E25" s="131"/>
      <c r="F25" s="29"/>
      <c r="G25" s="29"/>
      <c r="H25" s="129"/>
      <c r="I25" s="82"/>
      <c r="J25" s="82"/>
      <c r="K25" s="82"/>
    </row>
    <row r="26" spans="1:11" ht="29.25" thickBot="1">
      <c r="A26" s="31"/>
      <c r="B26" s="67" t="s">
        <v>22</v>
      </c>
      <c r="C26" s="97"/>
      <c r="D26" s="13"/>
      <c r="E26" s="28"/>
      <c r="F26" s="28"/>
      <c r="G26" s="29"/>
      <c r="H26" s="32"/>
      <c r="I26" s="82"/>
      <c r="J26" s="87"/>
      <c r="K26" s="84"/>
    </row>
    <row r="27" spans="1:11" ht="22.5" customHeight="1" thickBot="1">
      <c r="A27" s="14"/>
      <c r="B27" s="33" t="s">
        <v>23</v>
      </c>
      <c r="C27" s="98" t="s">
        <v>6</v>
      </c>
      <c r="D27" s="8">
        <v>1549</v>
      </c>
      <c r="E27" s="15">
        <f>0.7*4*D3</f>
        <v>13686.68</v>
      </c>
      <c r="F27" s="15"/>
      <c r="G27" s="15">
        <f>600+1584</f>
        <v>2184</v>
      </c>
      <c r="H27" s="32">
        <f>E27+F27+G27</f>
        <v>15870.68</v>
      </c>
      <c r="I27" s="82"/>
      <c r="J27" s="88"/>
      <c r="K27" s="82"/>
    </row>
    <row r="28" spans="1:11" ht="30.75" thickBot="1">
      <c r="A28" s="11"/>
      <c r="B28" s="33" t="s">
        <v>24</v>
      </c>
      <c r="C28" s="98" t="s">
        <v>6</v>
      </c>
      <c r="D28" s="8">
        <v>87.25</v>
      </c>
      <c r="E28" s="20">
        <f>0.15*D3*4</f>
        <v>2932.86</v>
      </c>
      <c r="F28" s="20"/>
      <c r="G28" s="15"/>
      <c r="H28" s="77">
        <f>E28+F28+G28</f>
        <v>2932.86</v>
      </c>
      <c r="I28" s="84"/>
      <c r="J28" s="82"/>
      <c r="K28" s="82"/>
    </row>
    <row r="29" spans="1:11" ht="20.25" customHeight="1" thickBot="1">
      <c r="A29" s="11"/>
      <c r="B29" s="34" t="s">
        <v>25</v>
      </c>
      <c r="C29" s="98" t="s">
        <v>6</v>
      </c>
      <c r="D29" s="8">
        <v>29.19</v>
      </c>
      <c r="E29" s="20">
        <f>0.04*D3*4</f>
        <v>782.09600000000012</v>
      </c>
      <c r="F29" s="20"/>
      <c r="G29" s="26"/>
      <c r="H29" s="32">
        <f>E29+F29+G29</f>
        <v>782.09600000000012</v>
      </c>
      <c r="I29" s="82"/>
      <c r="J29" s="82"/>
      <c r="K29" s="82"/>
    </row>
    <row r="30" spans="1:11" ht="21" customHeight="1" thickBot="1">
      <c r="A30" s="11"/>
      <c r="B30" s="81" t="s">
        <v>54</v>
      </c>
      <c r="C30" s="100" t="s">
        <v>6</v>
      </c>
      <c r="D30" s="13">
        <v>470</v>
      </c>
      <c r="E30" s="80">
        <f>0.19*4*D3</f>
        <v>3714.9560000000001</v>
      </c>
      <c r="F30" s="80"/>
      <c r="G30" s="26">
        <f>33+95</f>
        <v>128</v>
      </c>
      <c r="H30" s="30">
        <f>E30+G30</f>
        <v>3842.9560000000001</v>
      </c>
      <c r="I30" s="82"/>
      <c r="J30" s="82"/>
      <c r="K30" s="82"/>
    </row>
    <row r="31" spans="1:11" ht="16.5" thickBot="1">
      <c r="A31" s="16"/>
      <c r="B31" s="35" t="s">
        <v>26</v>
      </c>
      <c r="C31" s="122"/>
      <c r="D31" s="113"/>
      <c r="E31" s="125">
        <f>4.42*D3*4</f>
        <v>86421.608000000007</v>
      </c>
      <c r="F31" s="116"/>
      <c r="G31" s="116"/>
      <c r="H31" s="119">
        <f>E31</f>
        <v>86421.608000000007</v>
      </c>
      <c r="I31" s="84"/>
      <c r="J31" s="82"/>
      <c r="K31" s="84"/>
    </row>
    <row r="32" spans="1:11">
      <c r="A32" s="19"/>
      <c r="B32" s="36" t="s">
        <v>27</v>
      </c>
      <c r="C32" s="123"/>
      <c r="D32" s="114"/>
      <c r="E32" s="126"/>
      <c r="F32" s="117"/>
      <c r="G32" s="117"/>
      <c r="H32" s="120"/>
      <c r="I32" s="82"/>
      <c r="J32" s="82"/>
      <c r="K32" s="82"/>
    </row>
    <row r="33" spans="1:11" ht="15.75" thickBot="1">
      <c r="A33" s="11"/>
      <c r="B33" s="37" t="s">
        <v>28</v>
      </c>
      <c r="C33" s="124"/>
      <c r="D33" s="115"/>
      <c r="E33" s="127"/>
      <c r="F33" s="118"/>
      <c r="G33" s="118"/>
      <c r="H33" s="121"/>
      <c r="I33" s="82"/>
      <c r="J33" s="82"/>
      <c r="K33" s="82"/>
    </row>
    <row r="34" spans="1:11" ht="45.75" thickBot="1">
      <c r="A34" s="16"/>
      <c r="B34" s="33" t="s">
        <v>56</v>
      </c>
      <c r="C34" s="8"/>
      <c r="D34" s="8"/>
      <c r="E34" s="38">
        <f>0.42*D3*4</f>
        <v>8212.0079999999998</v>
      </c>
      <c r="F34" s="39"/>
      <c r="G34" s="15"/>
      <c r="H34" s="103">
        <f>E34+F34+G34</f>
        <v>8212.0079999999998</v>
      </c>
      <c r="I34" s="82"/>
      <c r="J34" s="82"/>
      <c r="K34" s="84"/>
    </row>
    <row r="35" spans="1:11" ht="45" customHeight="1" thickBot="1">
      <c r="A35" s="14"/>
      <c r="B35" s="69" t="s">
        <v>29</v>
      </c>
      <c r="C35" s="8"/>
      <c r="D35" s="8"/>
      <c r="E35" s="15"/>
      <c r="F35" s="15"/>
      <c r="G35" s="15"/>
      <c r="H35" s="32"/>
      <c r="I35" s="82"/>
      <c r="J35" s="82"/>
      <c r="K35" s="82"/>
    </row>
    <row r="36" spans="1:11" ht="15.75" thickBot="1">
      <c r="A36" s="14"/>
      <c r="B36" s="40" t="s">
        <v>30</v>
      </c>
      <c r="C36" s="8"/>
      <c r="D36" s="8"/>
      <c r="E36" s="15">
        <f>0.95*D3*4</f>
        <v>18574.78</v>
      </c>
      <c r="F36" s="15"/>
      <c r="G36" s="15"/>
      <c r="H36" s="32">
        <f>E36+F36+G36</f>
        <v>18574.78</v>
      </c>
      <c r="I36" s="83"/>
      <c r="J36" s="82"/>
      <c r="K36" s="82"/>
    </row>
    <row r="37" spans="1:11" ht="15.75" thickBot="1">
      <c r="A37" s="41"/>
      <c r="B37" s="40" t="s">
        <v>31</v>
      </c>
      <c r="C37" s="8"/>
      <c r="D37" s="8"/>
      <c r="E37" s="38">
        <f>1.45*D3*4</f>
        <v>28350.98</v>
      </c>
      <c r="F37" s="39"/>
      <c r="G37" s="15"/>
      <c r="H37" s="32">
        <f>E37+F37+G37</f>
        <v>28350.98</v>
      </c>
      <c r="I37" s="83"/>
      <c r="J37" s="82"/>
      <c r="K37" s="82"/>
    </row>
    <row r="38" spans="1:11" ht="16.5" thickBot="1">
      <c r="A38" s="41"/>
      <c r="B38" s="40" t="s">
        <v>32</v>
      </c>
      <c r="C38" s="8"/>
      <c r="D38" s="8"/>
      <c r="E38" s="18">
        <f>4*D3*4</f>
        <v>78209.600000000006</v>
      </c>
      <c r="F38" s="18"/>
      <c r="G38" s="15"/>
      <c r="H38" s="32">
        <f>E38+F38+G38</f>
        <v>78209.600000000006</v>
      </c>
      <c r="I38" s="83"/>
      <c r="J38" s="84"/>
      <c r="K38" s="82"/>
    </row>
    <row r="39" spans="1:11" ht="15.75" thickBot="1">
      <c r="A39" s="41"/>
      <c r="B39" s="74" t="s">
        <v>46</v>
      </c>
      <c r="C39" s="8"/>
      <c r="D39" s="8"/>
      <c r="E39" s="18">
        <f>1.21*4*D3</f>
        <v>23658.404000000002</v>
      </c>
      <c r="F39" s="18"/>
      <c r="G39" s="15"/>
      <c r="H39" s="32">
        <f>E39</f>
        <v>23658.404000000002</v>
      </c>
      <c r="I39" s="83"/>
      <c r="J39" s="83"/>
      <c r="K39" s="83"/>
    </row>
    <row r="40" spans="1:11">
      <c r="A40" s="41"/>
      <c r="B40" s="95" t="s">
        <v>49</v>
      </c>
      <c r="C40" s="8"/>
      <c r="D40" s="8"/>
      <c r="E40" s="18"/>
      <c r="F40" s="18"/>
      <c r="G40" s="15"/>
      <c r="H40" s="32"/>
      <c r="I40" s="83"/>
      <c r="J40" s="83"/>
      <c r="K40" s="83"/>
    </row>
    <row r="41" spans="1:11">
      <c r="A41" s="41"/>
      <c r="B41" s="91" t="s">
        <v>53</v>
      </c>
      <c r="C41" s="92" t="s">
        <v>51</v>
      </c>
      <c r="D41" s="92">
        <v>1</v>
      </c>
      <c r="E41" s="93"/>
      <c r="F41" s="93">
        <v>1562.6</v>
      </c>
      <c r="G41" s="93">
        <f>5570+880+185</f>
        <v>6635</v>
      </c>
      <c r="H41" s="94">
        <f>F41+G41</f>
        <v>8197.6</v>
      </c>
      <c r="I41" s="83"/>
      <c r="J41" s="83"/>
      <c r="K41" s="83"/>
    </row>
    <row r="42" spans="1:11">
      <c r="A42" s="41"/>
      <c r="B42" s="91" t="s">
        <v>50</v>
      </c>
      <c r="C42" s="92" t="s">
        <v>52</v>
      </c>
      <c r="D42" s="92">
        <v>3</v>
      </c>
      <c r="E42" s="93"/>
      <c r="F42" s="93">
        <v>2934.03</v>
      </c>
      <c r="G42" s="93">
        <v>1244.4000000000001</v>
      </c>
      <c r="H42" s="94">
        <f>F42+G42</f>
        <v>4178.43</v>
      </c>
      <c r="I42" s="83"/>
      <c r="J42" s="83"/>
      <c r="K42" s="83"/>
    </row>
    <row r="43" spans="1:11" ht="30">
      <c r="A43" s="41"/>
      <c r="B43" s="101" t="s">
        <v>57</v>
      </c>
      <c r="C43" s="92" t="s">
        <v>51</v>
      </c>
      <c r="D43" s="92">
        <v>1</v>
      </c>
      <c r="E43" s="93"/>
      <c r="F43" s="93">
        <v>1513.86</v>
      </c>
      <c r="G43" s="93">
        <f>865+705+375+35+280+116</f>
        <v>2376</v>
      </c>
      <c r="H43" s="102">
        <f>G43+F43</f>
        <v>3889.8599999999997</v>
      </c>
      <c r="I43" s="83"/>
      <c r="J43" s="83"/>
      <c r="K43" s="83"/>
    </row>
    <row r="44" spans="1:11" ht="24.75" customHeight="1">
      <c r="A44" s="16"/>
      <c r="B44" s="42" t="s">
        <v>33</v>
      </c>
      <c r="C44" s="8"/>
      <c r="D44" s="8"/>
      <c r="E44" s="43">
        <f>SUM(E7:E39)</f>
        <v>405907.82399999991</v>
      </c>
      <c r="F44" s="39">
        <f>SUM(F7:F43)</f>
        <v>6010.49</v>
      </c>
      <c r="G44" s="39">
        <f>SUM(G7:G43)</f>
        <v>14212.53</v>
      </c>
      <c r="H44" s="39">
        <f>SUM(H7:H43)</f>
        <v>426130.84399999987</v>
      </c>
      <c r="I44" s="44"/>
      <c r="J44" s="44"/>
    </row>
    <row r="45" spans="1:11" ht="27" customHeight="1">
      <c r="A45" s="16"/>
      <c r="B45" s="45" t="s">
        <v>34</v>
      </c>
      <c r="C45" s="8"/>
      <c r="D45" s="8"/>
      <c r="E45" s="43"/>
      <c r="F45" s="39"/>
      <c r="G45" s="39"/>
      <c r="H45" s="46">
        <f>E44-H44</f>
        <v>-20223.01999999996</v>
      </c>
      <c r="J45" s="44"/>
    </row>
    <row r="46" spans="1:11" ht="21" customHeight="1">
      <c r="A46" s="16"/>
      <c r="B46" s="17" t="s">
        <v>35</v>
      </c>
      <c r="C46" s="8"/>
      <c r="D46" s="8"/>
      <c r="E46" s="9"/>
      <c r="F46" s="15"/>
      <c r="G46" s="15"/>
      <c r="H46" s="70">
        <v>47980.45</v>
      </c>
      <c r="J46" s="44"/>
    </row>
    <row r="48" spans="1:11">
      <c r="B48" s="104" t="s">
        <v>55</v>
      </c>
      <c r="E48" s="48"/>
      <c r="F48" s="44"/>
      <c r="G48" s="48"/>
      <c r="H48" s="47"/>
    </row>
    <row r="49" spans="7:8">
      <c r="G49" s="48"/>
      <c r="H49" s="47"/>
    </row>
  </sheetData>
  <mergeCells count="21">
    <mergeCell ref="C24:C25"/>
    <mergeCell ref="D24:D25"/>
    <mergeCell ref="H24:H25"/>
    <mergeCell ref="E24:E25"/>
    <mergeCell ref="D7:D9"/>
    <mergeCell ref="E7:E9"/>
    <mergeCell ref="F7:F9"/>
    <mergeCell ref="G7:G9"/>
    <mergeCell ref="G21:G22"/>
    <mergeCell ref="G31:G33"/>
    <mergeCell ref="H31:H33"/>
    <mergeCell ref="C31:C33"/>
    <mergeCell ref="D31:D33"/>
    <mergeCell ref="F31:F33"/>
    <mergeCell ref="E31:E33"/>
    <mergeCell ref="B1:H1"/>
    <mergeCell ref="C21:C22"/>
    <mergeCell ref="H21:H22"/>
    <mergeCell ref="D21:D22"/>
    <mergeCell ref="H7:H9"/>
    <mergeCell ref="C7:C9"/>
  </mergeCells>
  <pageMargins left="0.69999998807907104" right="0.69999998807907104" top="0.75" bottom="0.75" header="0.30000001192092901" footer="0.30000001192092901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2019г. (4 месяца)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2020-05-19T23:19:27Z</dcterms:modified>
</cp:coreProperties>
</file>