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95" windowWidth="23655" windowHeight="9405"/>
  </bookViews>
  <sheets>
    <sheet name="2019г. (5 месяцев)" sheetId="1" r:id="rId1"/>
    <sheet name="Лист1" sheetId="2" r:id="rId2"/>
    <sheet name="Лист2" sheetId="3" r:id="rId3"/>
    <sheet name="Лист3" sheetId="4" r:id="rId4"/>
  </sheets>
  <calcPr calcId="124519"/>
</workbook>
</file>

<file path=xl/calcChain.xml><?xml version="1.0" encoding="utf-8"?>
<calcChain xmlns="http://schemas.openxmlformats.org/spreadsheetml/2006/main">
  <c r="H59" i="1"/>
  <c r="G59"/>
  <c r="F59"/>
  <c r="H58"/>
  <c r="H57"/>
  <c r="G10"/>
  <c r="G9"/>
  <c r="H54"/>
  <c r="G54"/>
  <c r="H56"/>
  <c r="G55"/>
  <c r="G28"/>
  <c r="H55"/>
  <c r="H14" l="1"/>
  <c r="H53"/>
  <c r="G53"/>
  <c r="G33"/>
  <c r="H52"/>
  <c r="H51"/>
  <c r="G35"/>
  <c r="H36"/>
  <c r="H35"/>
  <c r="H20"/>
  <c r="G20"/>
  <c r="H6"/>
  <c r="E59"/>
  <c r="E35"/>
  <c r="E49"/>
  <c r="E48"/>
  <c r="E47"/>
  <c r="E46"/>
  <c r="E44"/>
  <c r="E43"/>
  <c r="E42"/>
  <c r="E40"/>
  <c r="E37"/>
  <c r="E36"/>
  <c r="E34"/>
  <c r="E33"/>
  <c r="E30"/>
  <c r="E29"/>
  <c r="E28"/>
  <c r="E25"/>
  <c r="E24"/>
  <c r="E23"/>
  <c r="H23" s="1"/>
  <c r="E22"/>
  <c r="H22" s="1"/>
  <c r="E21"/>
  <c r="E20"/>
  <c r="E17"/>
  <c r="H17" s="1"/>
  <c r="E16"/>
  <c r="H16" s="1"/>
  <c r="E14" l="1"/>
  <c r="E12"/>
  <c r="E10"/>
  <c r="H10" s="1"/>
  <c r="E9"/>
  <c r="E6"/>
  <c r="E3"/>
  <c r="H9"/>
  <c r="H44" l="1"/>
  <c r="H43"/>
  <c r="H42"/>
  <c r="H40"/>
  <c r="H37"/>
  <c r="H34"/>
  <c r="H33"/>
  <c r="H31"/>
  <c r="H29"/>
  <c r="H27"/>
  <c r="H25"/>
  <c r="H24"/>
  <c r="H21"/>
  <c r="H12"/>
  <c r="H60"/>
</calcChain>
</file>

<file path=xl/sharedStrings.xml><?xml version="1.0" encoding="utf-8"?>
<sst xmlns="http://schemas.openxmlformats.org/spreadsheetml/2006/main" count="99" uniqueCount="79">
  <si>
    <t>№ п/п</t>
  </si>
  <si>
    <t>Наименование работ</t>
  </si>
  <si>
    <t>Ед. изм.</t>
  </si>
  <si>
    <t>Объем</t>
  </si>
  <si>
    <t>Годовая плата,               руб.</t>
  </si>
  <si>
    <t>Материалы,                руб.</t>
  </si>
  <si>
    <t>м2</t>
  </si>
  <si>
    <t>I.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</si>
  <si>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МКД</t>
  </si>
  <si>
    <t>1.1. Сухая уборка (подметание) лестничных площадок, маршей</t>
  </si>
  <si>
    <t>1.2. Влажная уборка (мытье) лестничных площадок, маршей</t>
  </si>
  <si>
    <t xml:space="preserve">2. Работы по содержанию земельного участка, на котором расположен МКД в холодный период года. </t>
  </si>
  <si>
    <t xml:space="preserve">2.1. Уборка придомовой территории в холодный период года - </t>
  </si>
  <si>
    <t>2.2. Уборка контейнерной площадки и прилегающей к ней территории</t>
  </si>
  <si>
    <t>2.3. Уборка крыльца, площадки перед входом в подъезд -</t>
  </si>
  <si>
    <t>подметание, очистка от снега и наледи, посыпка песком площадки</t>
  </si>
  <si>
    <t>3. Работы по содержанию земельного участка, на котором расположен МКД в теплый период года.</t>
  </si>
  <si>
    <t>3.1. Уборка придомовой территории в теплый период</t>
  </si>
  <si>
    <t>3.2. Уборка контейнерной площадки и прилегающей к ней территории</t>
  </si>
  <si>
    <t>4. Работы по обеспечению вывоза бытовых отходов.</t>
  </si>
  <si>
    <t>4.1. Вывоз бытовых отходов</t>
  </si>
  <si>
    <t>в т.ч. крупногабаритный</t>
  </si>
  <si>
    <t>4.2. Организация мест накопления бытовых отходов (окраска контейнеров)</t>
  </si>
  <si>
    <t>5. Обеспечение устранения аварий в соответствии с установленными предельными сроками на внутридомовых инженерных системах в МКД, выполнения заявок населения.</t>
  </si>
  <si>
    <t>5.1. Аварийно-диспетчерская служба</t>
  </si>
  <si>
    <t xml:space="preserve">5.2. Устранения аварий по заявкам населения </t>
  </si>
  <si>
    <t xml:space="preserve"> </t>
  </si>
  <si>
    <t xml:space="preserve">Расходы на управление </t>
  </si>
  <si>
    <t xml:space="preserve">        6. Дополнительные работы</t>
  </si>
  <si>
    <t xml:space="preserve">Общая стоимость предоставленных услуг по управлению,содержанию и ремонту общего имущества МКД  </t>
  </si>
  <si>
    <t>Разница между плановой стоимостью принятого минимального перечня и фактическими затратами.</t>
  </si>
  <si>
    <t>Долг на 31/12/2019</t>
  </si>
  <si>
    <t>Итого стоимость работ, руб.</t>
  </si>
  <si>
    <t>Стоимость выполненных доп.работ (за отчетный период), руб.</t>
  </si>
  <si>
    <r>
      <t>1)</t>
    </r>
    <r>
      <rPr>
        <sz val="7"/>
        <color rgb="FF000000"/>
        <rFont val="Times New Roman"/>
        <family val="1"/>
        <charset val="204"/>
      </rPr>
      <t xml:space="preserve">      </t>
    </r>
    <r>
      <rPr>
        <sz val="11"/>
        <color rgb="FF000000"/>
        <rFont val="Times New Roman"/>
        <family val="1"/>
        <charset val="204"/>
      </rPr>
      <t>водоснабжения и водоотведения – 1 раз в месяц</t>
    </r>
  </si>
  <si>
    <r>
      <t>2)</t>
    </r>
    <r>
      <rPr>
        <sz val="7"/>
        <color rgb="FF000000"/>
        <rFont val="Times New Roman"/>
        <family val="1"/>
        <charset val="204"/>
      </rPr>
      <t xml:space="preserve">      </t>
    </r>
    <r>
      <rPr>
        <sz val="11"/>
        <color rgb="FF000000"/>
        <rFont val="Times New Roman"/>
        <family val="1"/>
        <charset val="204"/>
      </rPr>
      <t>отопления ( в отопительный период) – 2 раза в месяц</t>
    </r>
  </si>
  <si>
    <t xml:space="preserve">Составила:инженер  ООО"Континент" :Каминская Н.И. </t>
  </si>
  <si>
    <t>ОТЧЕТ                                                                                                                                                                                                                                                                                                                                                                                                                                                                                    управляющей компании ООО"Континент" о выполнении договора управления                                                                                                                                                                                                                                                                                                по содержанию и текущему ремонту жилого дома № 9 по ул.Красноармейская                                                                                                                                                                                                                                                                                            за период правления с 01.08.2019 по 31.12.2019 г. (5 месяцев)</t>
  </si>
  <si>
    <t>Стоимость  за 1 кв.м общей площади  30,94 руб.</t>
  </si>
  <si>
    <t>Работы, выполняемые в целях  надлежащего содержания тепловых пунктов</t>
  </si>
  <si>
    <t>1.1. Ревизия запорной арматуры в тепловом узле: ревизия задвижек д=100мм без снятия с места-12 шт.(гидравлические испытания)</t>
  </si>
  <si>
    <t>2</t>
  </si>
  <si>
    <t>Общие работы, выполняемые для надлежащего содержания систем водоснабжения, отопления и водоотведения :</t>
  </si>
  <si>
    <t>2.1 Проверка исправности и работоспособности:</t>
  </si>
  <si>
    <t>3</t>
  </si>
  <si>
    <t>Работы, выполняемые в целях надлежащего содержания систем теплоснабжения</t>
  </si>
  <si>
    <t>3.1.Промывка и регулировка системы отопления</t>
  </si>
  <si>
    <t>4</t>
  </si>
  <si>
    <t>Работы, выполняемые в целях надлежащего содержания систем электрооборудования</t>
  </si>
  <si>
    <t>4.1.Проверка  и обеспечение работоспособности: электрооборудования</t>
  </si>
  <si>
    <t xml:space="preserve"> Работы, выполняемые в целях надлежащего содержания и ремонта лифта</t>
  </si>
  <si>
    <t>5</t>
  </si>
  <si>
    <t>5.1. Обслуживание и ремонт лифта, в т.ч. техническое освидетельствование, проведение ТО</t>
  </si>
  <si>
    <t>5.2 Организация системы деспетчерского контроля и обеспечение диспетчерской связи с кабиной лифта</t>
  </si>
  <si>
    <t xml:space="preserve"> Работы по содержанию помещений, входящих в состав общего имущества в МКД.</t>
  </si>
  <si>
    <t>II.</t>
  </si>
  <si>
    <t xml:space="preserve"> Работы и услуги по содержанию иного общего имущества в МКД.</t>
  </si>
  <si>
    <t>1.</t>
  </si>
  <si>
    <t>1.3.Сухая уборка (подметание) кабины лифтов</t>
  </si>
  <si>
    <t>1.4.Влажная уборка(мытье) кабины лифтов</t>
  </si>
  <si>
    <t>1.5. Влажная протирка элементов л.клеток и лифтов</t>
  </si>
  <si>
    <t>1.6.Проведение дератизации и дезинсекции помещений подвала (площадь подвала)</t>
  </si>
  <si>
    <t>очистка от снега, льда, посыпка песком- 178,87 м2</t>
  </si>
  <si>
    <t>3.4. Уборка крыльца, площадки перед входом в подъезд</t>
  </si>
  <si>
    <t>3.3.Уборка и выкашивание газонов</t>
  </si>
  <si>
    <t>6.1. Окраска холла первого этажа</t>
  </si>
  <si>
    <t>6.2.Заделка ям на придомовой территории</t>
  </si>
  <si>
    <t>6.3.Устройство фонарей уличного освещения на придомовой территории</t>
  </si>
  <si>
    <t>6.4.Устройство видеонаблюдения</t>
  </si>
  <si>
    <t>шт.</t>
  </si>
  <si>
    <t>Работы, выполненные для надлежащего содержания мкд</t>
  </si>
  <si>
    <t>1.Установка контейнера(Акт от 09.2019 г.)</t>
  </si>
  <si>
    <t>2 Замена эл.счетчика ВРУ (Акт от 14.10.2019 г.)</t>
  </si>
  <si>
    <t>3.Ремонт фасада дома(Акт от 14.10.2019 г.)</t>
  </si>
  <si>
    <t>4.Замена водомера на системе отопления (Акт от 19.11.2019 г.)</t>
  </si>
  <si>
    <t>5.Смена светильника НБО  (Акт от 25.11.2019 г.)</t>
  </si>
  <si>
    <t>6.Установка светильника в фойе дома (Акт от 24.10.2019 г.)</t>
  </si>
  <si>
    <t>7.Установка унитаза в комнате консьержа(Акт от 12.2019 г.)</t>
  </si>
  <si>
    <t>8.Установка радиатора (Акт от 12.2019 г.)</t>
  </si>
</sst>
</file>

<file path=xl/styles.xml><?xml version="1.0" encoding="utf-8"?>
<styleSheet xmlns="http://schemas.openxmlformats.org/spreadsheetml/2006/main">
  <fonts count="19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0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1"/>
      <color rgb="FF000000"/>
      <name val="Times New Roman"/>
      <family val="1"/>
      <charset val="204"/>
    </font>
    <font>
      <b/>
      <sz val="10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b/>
      <sz val="11"/>
      <color rgb="FF000000"/>
      <name val="Calibri"/>
      <family val="2"/>
      <charset val="204"/>
    </font>
    <font>
      <sz val="10"/>
      <color rgb="FF000000"/>
      <name val="Calibri"/>
      <family val="2"/>
      <charset val="204"/>
    </font>
    <font>
      <sz val="7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9"/>
      <color rgb="FF000000"/>
      <name val="Calibri"/>
      <family val="2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1"/>
      <color rgb="FF000000"/>
      <name val="Times New Roman"/>
      <family val="1"/>
      <charset val="204"/>
    </font>
    <font>
      <i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28">
    <xf numFmtId="0" fontId="0" fillId="0" borderId="0" xfId="0"/>
    <xf numFmtId="0" fontId="1" fillId="0" borderId="0" xfId="0" applyNumberFormat="1" applyFont="1" applyFill="1" applyBorder="1" applyAlignment="1" applyProtection="1">
      <alignment vertical="center" wrapText="1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2" fontId="3" fillId="0" borderId="1" xfId="0" applyNumberFormat="1" applyFont="1" applyFill="1" applyBorder="1" applyAlignment="1" applyProtection="1">
      <alignment horizontal="center" vertical="center" wrapText="1"/>
    </xf>
    <xf numFmtId="2" fontId="1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right" vertical="top"/>
    </xf>
    <xf numFmtId="0" fontId="3" fillId="0" borderId="1" xfId="0" applyNumberFormat="1" applyFont="1" applyFill="1" applyBorder="1" applyAlignment="1" applyProtection="1">
      <alignment wrapText="1"/>
    </xf>
    <xf numFmtId="0" fontId="1" fillId="0" borderId="1" xfId="0" applyNumberFormat="1" applyFont="1" applyFill="1" applyBorder="1" applyAlignment="1" applyProtection="1"/>
    <xf numFmtId="2" fontId="1" fillId="0" borderId="1" xfId="0" applyNumberFormat="1" applyFont="1" applyFill="1" applyBorder="1" applyAlignment="1" applyProtection="1"/>
    <xf numFmtId="0" fontId="3" fillId="0" borderId="1" xfId="0" applyNumberFormat="1" applyFont="1" applyFill="1" applyBorder="1" applyAlignment="1" applyProtection="1">
      <alignment vertical="top"/>
    </xf>
    <xf numFmtId="2" fontId="1" fillId="0" borderId="0" xfId="0" applyNumberFormat="1" applyFont="1" applyFill="1" applyBorder="1" applyAlignment="1" applyProtection="1"/>
    <xf numFmtId="4" fontId="1" fillId="0" borderId="0" xfId="0" applyNumberFormat="1" applyFont="1" applyFill="1" applyBorder="1" applyAlignment="1" applyProtection="1"/>
    <xf numFmtId="2" fontId="0" fillId="0" borderId="0" xfId="0" applyNumberFormat="1"/>
    <xf numFmtId="0" fontId="9" fillId="0" borderId="1" xfId="0" applyNumberFormat="1" applyFont="1" applyFill="1" applyBorder="1" applyAlignment="1" applyProtection="1">
      <alignment horizontal="center" vertical="center" wrapText="1"/>
    </xf>
    <xf numFmtId="2" fontId="9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4" fontId="3" fillId="0" borderId="24" xfId="0" applyNumberFormat="1" applyFont="1" applyBorder="1"/>
    <xf numFmtId="0" fontId="13" fillId="0" borderId="0" xfId="0" applyFont="1" applyBorder="1" applyAlignment="1">
      <alignment vertical="center" wrapText="1"/>
    </xf>
    <xf numFmtId="0" fontId="13" fillId="0" borderId="22" xfId="0" applyFont="1" applyBorder="1" applyAlignment="1">
      <alignment vertical="center" wrapText="1"/>
    </xf>
    <xf numFmtId="0" fontId="3" fillId="0" borderId="0" xfId="0" applyFont="1" applyAlignment="1">
      <alignment horizontal="center"/>
    </xf>
    <xf numFmtId="2" fontId="5" fillId="2" borderId="1" xfId="0" applyNumberFormat="1" applyFont="1" applyFill="1" applyBorder="1" applyAlignment="1" applyProtection="1"/>
    <xf numFmtId="2" fontId="1" fillId="2" borderId="1" xfId="0" applyNumberFormat="1" applyFont="1" applyFill="1" applyBorder="1" applyAlignment="1" applyProtection="1"/>
    <xf numFmtId="2" fontId="1" fillId="3" borderId="5" xfId="0" applyNumberFormat="1" applyFont="1" applyFill="1" applyBorder="1" applyAlignment="1" applyProtection="1">
      <alignment horizontal="right" vertical="center"/>
    </xf>
    <xf numFmtId="0" fontId="14" fillId="0" borderId="0" xfId="0" applyFont="1"/>
    <xf numFmtId="0" fontId="1" fillId="0" borderId="1" xfId="0" applyNumberFormat="1" applyFont="1" applyFill="1" applyBorder="1" applyAlignment="1" applyProtection="1">
      <alignment wrapText="1"/>
    </xf>
    <xf numFmtId="49" fontId="1" fillId="3" borderId="1" xfId="0" applyNumberFormat="1" applyFont="1" applyFill="1" applyBorder="1" applyAlignment="1" applyProtection="1">
      <alignment horizontal="right"/>
    </xf>
    <xf numFmtId="0" fontId="1" fillId="3" borderId="1" xfId="0" applyNumberFormat="1" applyFont="1" applyFill="1" applyBorder="1" applyAlignment="1" applyProtection="1"/>
    <xf numFmtId="2" fontId="1" fillId="3" borderId="1" xfId="0" applyNumberFormat="1" applyFont="1" applyFill="1" applyBorder="1" applyAlignment="1" applyProtection="1"/>
    <xf numFmtId="2" fontId="1" fillId="3" borderId="1" xfId="0" applyNumberFormat="1" applyFont="1" applyFill="1" applyBorder="1" applyAlignment="1" applyProtection="1">
      <alignment horizontal="right" vertical="center"/>
    </xf>
    <xf numFmtId="0" fontId="0" fillId="3" borderId="0" xfId="0" applyFill="1"/>
    <xf numFmtId="0" fontId="4" fillId="3" borderId="1" xfId="0" applyFont="1" applyFill="1" applyBorder="1" applyAlignment="1">
      <alignment horizontal="left" wrapText="1" indent="3"/>
    </xf>
    <xf numFmtId="0" fontId="4" fillId="3" borderId="3" xfId="0" applyFont="1" applyFill="1" applyBorder="1" applyAlignment="1">
      <alignment horizontal="left" wrapText="1" indent="3"/>
    </xf>
    <xf numFmtId="0" fontId="1" fillId="3" borderId="3" xfId="0" applyNumberFormat="1" applyFont="1" applyFill="1" applyBorder="1" applyAlignment="1" applyProtection="1"/>
    <xf numFmtId="2" fontId="1" fillId="3" borderId="3" xfId="0" applyNumberFormat="1" applyFont="1" applyFill="1" applyBorder="1" applyAlignment="1" applyProtection="1"/>
    <xf numFmtId="2" fontId="1" fillId="3" borderId="3" xfId="0" applyNumberFormat="1" applyFont="1" applyFill="1" applyBorder="1" applyAlignment="1" applyProtection="1">
      <alignment horizontal="right" vertical="center"/>
    </xf>
    <xf numFmtId="49" fontId="1" fillId="3" borderId="15" xfId="0" applyNumberFormat="1" applyFont="1" applyFill="1" applyBorder="1" applyAlignment="1" applyProtection="1">
      <alignment horizontal="right"/>
    </xf>
    <xf numFmtId="0" fontId="8" fillId="3" borderId="1" xfId="0" applyFont="1" applyFill="1" applyBorder="1" applyAlignment="1">
      <alignment horizontal="left"/>
    </xf>
    <xf numFmtId="49" fontId="1" fillId="3" borderId="4" xfId="0" applyNumberFormat="1" applyFont="1" applyFill="1" applyBorder="1" applyAlignment="1" applyProtection="1">
      <alignment horizontal="right"/>
    </xf>
    <xf numFmtId="49" fontId="1" fillId="3" borderId="5" xfId="0" applyNumberFormat="1" applyFont="1" applyFill="1" applyBorder="1" applyAlignment="1" applyProtection="1">
      <alignment horizontal="right" vertical="top"/>
    </xf>
    <xf numFmtId="0" fontId="6" fillId="3" borderId="2" xfId="0" applyFont="1" applyFill="1" applyBorder="1" applyAlignment="1">
      <alignment horizontal="left" wrapText="1"/>
    </xf>
    <xf numFmtId="0" fontId="1" fillId="3" borderId="5" xfId="0" applyNumberFormat="1" applyFont="1" applyFill="1" applyBorder="1" applyAlignment="1" applyProtection="1">
      <alignment horizontal="center"/>
    </xf>
    <xf numFmtId="0" fontId="4" fillId="3" borderId="10" xfId="0" applyFont="1" applyFill="1" applyBorder="1" applyAlignment="1">
      <alignment wrapText="1"/>
    </xf>
    <xf numFmtId="0" fontId="4" fillId="3" borderId="7" xfId="0" applyFont="1" applyFill="1" applyBorder="1" applyAlignment="1">
      <alignment wrapText="1"/>
    </xf>
    <xf numFmtId="0" fontId="6" fillId="3" borderId="7" xfId="0" applyFont="1" applyFill="1" applyBorder="1" applyAlignment="1">
      <alignment horizontal="left" wrapText="1"/>
    </xf>
    <xf numFmtId="0" fontId="4" fillId="3" borderId="26" xfId="0" applyFont="1" applyFill="1" applyBorder="1" applyAlignment="1">
      <alignment wrapText="1"/>
    </xf>
    <xf numFmtId="49" fontId="1" fillId="3" borderId="17" xfId="0" applyNumberFormat="1" applyFont="1" applyFill="1" applyBorder="1" applyAlignment="1" applyProtection="1">
      <alignment horizontal="right" vertical="top"/>
    </xf>
    <xf numFmtId="0" fontId="15" fillId="0" borderId="7" xfId="0" applyFont="1" applyBorder="1" applyAlignment="1">
      <alignment horizontal="center" wrapText="1"/>
    </xf>
    <xf numFmtId="0" fontId="16" fillId="0" borderId="27" xfId="0" applyFont="1" applyBorder="1" applyAlignment="1">
      <alignment vertical="top" wrapText="1"/>
    </xf>
    <xf numFmtId="0" fontId="16" fillId="0" borderId="9" xfId="0" applyFont="1" applyBorder="1" applyAlignment="1">
      <alignment vertical="top" wrapText="1"/>
    </xf>
    <xf numFmtId="0" fontId="6" fillId="3" borderId="7" xfId="0" applyFont="1" applyFill="1" applyBorder="1" applyAlignment="1">
      <alignment horizontal="left" vertical="top" wrapText="1"/>
    </xf>
    <xf numFmtId="0" fontId="6" fillId="3" borderId="9" xfId="0" applyFont="1" applyFill="1" applyBorder="1" applyAlignment="1">
      <alignment horizontal="center" vertical="top" wrapText="1"/>
    </xf>
    <xf numFmtId="2" fontId="1" fillId="3" borderId="5" xfId="0" applyNumberFormat="1" applyFont="1" applyFill="1" applyBorder="1" applyAlignment="1" applyProtection="1">
      <alignment horizontal="center"/>
    </xf>
    <xf numFmtId="0" fontId="4" fillId="3" borderId="9" xfId="0" applyFont="1" applyFill="1" applyBorder="1" applyAlignment="1">
      <alignment vertical="top" wrapText="1"/>
    </xf>
    <xf numFmtId="0" fontId="4" fillId="3" borderId="10" xfId="0" applyFont="1" applyFill="1" applyBorder="1" applyAlignment="1">
      <alignment vertical="top" wrapText="1"/>
    </xf>
    <xf numFmtId="0" fontId="4" fillId="3" borderId="11" xfId="0" applyFont="1" applyFill="1" applyBorder="1" applyAlignment="1">
      <alignment vertical="top" wrapText="1"/>
    </xf>
    <xf numFmtId="49" fontId="3" fillId="3" borderId="1" xfId="0" applyNumberFormat="1" applyFont="1" applyFill="1" applyBorder="1" applyAlignment="1" applyProtection="1">
      <alignment horizontal="right" vertical="top"/>
    </xf>
    <xf numFmtId="0" fontId="6" fillId="3" borderId="12" xfId="0" applyNumberFormat="1" applyFont="1" applyFill="1" applyBorder="1" applyAlignment="1" applyProtection="1">
      <alignment horizontal="left" vertical="top" wrapText="1"/>
    </xf>
    <xf numFmtId="0" fontId="1" fillId="3" borderId="6" xfId="0" applyNumberFormat="1" applyFont="1" applyFill="1" applyBorder="1" applyAlignment="1" applyProtection="1"/>
    <xf numFmtId="2" fontId="1" fillId="2" borderId="4" xfId="0" applyNumberFormat="1" applyFont="1" applyFill="1" applyBorder="1" applyAlignment="1" applyProtection="1"/>
    <xf numFmtId="0" fontId="4" fillId="3" borderId="13" xfId="0" applyNumberFormat="1" applyFont="1" applyFill="1" applyBorder="1" applyAlignment="1" applyProtection="1">
      <alignment vertical="top" wrapText="1"/>
    </xf>
    <xf numFmtId="2" fontId="1" fillId="2" borderId="8" xfId="0" applyNumberFormat="1" applyFont="1" applyFill="1" applyBorder="1" applyAlignment="1" applyProtection="1"/>
    <xf numFmtId="2" fontId="1" fillId="2" borderId="3" xfId="0" applyNumberFormat="1" applyFont="1" applyFill="1" applyBorder="1" applyAlignment="1" applyProtection="1"/>
    <xf numFmtId="0" fontId="4" fillId="3" borderId="14" xfId="0" applyNumberFormat="1" applyFont="1" applyFill="1" applyBorder="1" applyAlignment="1" applyProtection="1">
      <alignment vertical="top" wrapText="1"/>
    </xf>
    <xf numFmtId="2" fontId="1" fillId="2" borderId="15" xfId="0" applyNumberFormat="1" applyFont="1" applyFill="1" applyBorder="1" applyAlignment="1" applyProtection="1"/>
    <xf numFmtId="2" fontId="1" fillId="2" borderId="5" xfId="0" applyNumberFormat="1" applyFont="1" applyFill="1" applyBorder="1" applyAlignment="1" applyProtection="1"/>
    <xf numFmtId="0" fontId="4" fillId="3" borderId="9" xfId="0" applyNumberFormat="1" applyFont="1" applyFill="1" applyBorder="1" applyAlignment="1" applyProtection="1">
      <alignment horizontal="left" vertical="top" wrapText="1"/>
    </xf>
    <xf numFmtId="0" fontId="4" fillId="3" borderId="7" xfId="0" applyNumberFormat="1" applyFont="1" applyFill="1" applyBorder="1" applyAlignment="1" applyProtection="1">
      <alignment vertical="top" wrapText="1"/>
    </xf>
    <xf numFmtId="0" fontId="1" fillId="3" borderId="8" xfId="0" applyNumberFormat="1" applyFont="1" applyFill="1" applyBorder="1" applyAlignment="1" applyProtection="1"/>
    <xf numFmtId="2" fontId="1" fillId="3" borderId="16" xfId="0" applyNumberFormat="1" applyFont="1" applyFill="1" applyBorder="1" applyAlignment="1" applyProtection="1">
      <alignment horizontal="right" vertical="center"/>
    </xf>
    <xf numFmtId="49" fontId="5" fillId="3" borderId="1" xfId="0" applyNumberFormat="1" applyFont="1" applyFill="1" applyBorder="1" applyAlignment="1" applyProtection="1">
      <alignment horizontal="right"/>
    </xf>
    <xf numFmtId="0" fontId="1" fillId="3" borderId="5" xfId="0" applyNumberFormat="1" applyFont="1" applyFill="1" applyBorder="1" applyAlignment="1" applyProtection="1"/>
    <xf numFmtId="0" fontId="1" fillId="3" borderId="15" xfId="0" applyNumberFormat="1" applyFont="1" applyFill="1" applyBorder="1" applyAlignment="1" applyProtection="1"/>
    <xf numFmtId="0" fontId="1" fillId="3" borderId="17" xfId="0" applyNumberFormat="1" applyFont="1" applyFill="1" applyBorder="1" applyAlignment="1" applyProtection="1"/>
    <xf numFmtId="49" fontId="3" fillId="3" borderId="1" xfId="0" applyNumberFormat="1" applyFont="1" applyFill="1" applyBorder="1" applyAlignment="1" applyProtection="1">
      <alignment horizontal="right"/>
    </xf>
    <xf numFmtId="0" fontId="4" fillId="3" borderId="12" xfId="0" applyNumberFormat="1" applyFont="1" applyFill="1" applyBorder="1" applyAlignment="1" applyProtection="1">
      <alignment wrapText="1"/>
    </xf>
    <xf numFmtId="2" fontId="1" fillId="2" borderId="1" xfId="0" applyNumberFormat="1" applyFont="1" applyFill="1" applyBorder="1" applyAlignment="1" applyProtection="1">
      <alignment horizontal="right"/>
    </xf>
    <xf numFmtId="2" fontId="1" fillId="3" borderId="5" xfId="0" applyNumberFormat="1" applyFont="1" applyFill="1" applyBorder="1" applyAlignment="1" applyProtection="1">
      <alignment horizontal="right"/>
    </xf>
    <xf numFmtId="0" fontId="4" fillId="3" borderId="18" xfId="0" applyNumberFormat="1" applyFont="1" applyFill="1" applyBorder="1" applyAlignment="1" applyProtection="1">
      <alignment wrapText="1"/>
    </xf>
    <xf numFmtId="0" fontId="1" fillId="3" borderId="1" xfId="0" applyNumberFormat="1" applyFont="1" applyFill="1" applyBorder="1" applyAlignment="1" applyProtection="1">
      <alignment horizontal="center"/>
    </xf>
    <xf numFmtId="49" fontId="1" fillId="3" borderId="1" xfId="0" applyNumberFormat="1" applyFont="1" applyFill="1" applyBorder="1" applyAlignment="1" applyProtection="1"/>
    <xf numFmtId="0" fontId="6" fillId="3" borderId="19" xfId="0" applyNumberFormat="1" applyFont="1" applyFill="1" applyBorder="1" applyAlignment="1" applyProtection="1">
      <alignment horizontal="center" wrapText="1"/>
    </xf>
    <xf numFmtId="0" fontId="4" fillId="3" borderId="21" xfId="0" applyNumberFormat="1" applyFont="1" applyFill="1" applyBorder="1" applyAlignment="1" applyProtection="1">
      <alignment wrapText="1"/>
    </xf>
    <xf numFmtId="0" fontId="4" fillId="3" borderId="14" xfId="0" applyNumberFormat="1" applyFont="1" applyFill="1" applyBorder="1" applyAlignment="1" applyProtection="1">
      <alignment wrapText="1"/>
    </xf>
    <xf numFmtId="2" fontId="5" fillId="3" borderId="1" xfId="0" applyNumberFormat="1" applyFont="1" applyFill="1" applyBorder="1" applyAlignment="1" applyProtection="1"/>
    <xf numFmtId="2" fontId="3" fillId="2" borderId="1" xfId="0" applyNumberFormat="1" applyFont="1" applyFill="1" applyBorder="1" applyAlignment="1" applyProtection="1"/>
    <xf numFmtId="0" fontId="6" fillId="3" borderId="9" xfId="0" applyNumberFormat="1" applyFont="1" applyFill="1" applyBorder="1" applyAlignment="1" applyProtection="1">
      <alignment horizontal="left" wrapText="1"/>
    </xf>
    <xf numFmtId="0" fontId="4" fillId="3" borderId="10" xfId="0" applyNumberFormat="1" applyFont="1" applyFill="1" applyBorder="1" applyAlignment="1" applyProtection="1">
      <alignment wrapText="1"/>
    </xf>
    <xf numFmtId="49" fontId="3" fillId="3" borderId="1" xfId="0" applyNumberFormat="1" applyFont="1" applyFill="1" applyBorder="1" applyAlignment="1" applyProtection="1"/>
    <xf numFmtId="0" fontId="6" fillId="3" borderId="25" xfId="0" applyNumberFormat="1" applyFont="1" applyFill="1" applyBorder="1" applyAlignment="1" applyProtection="1"/>
    <xf numFmtId="0" fontId="4" fillId="3" borderId="1" xfId="0" applyNumberFormat="1" applyFont="1" applyFill="1" applyBorder="1" applyAlignment="1" applyProtection="1"/>
    <xf numFmtId="0" fontId="4" fillId="3" borderId="0" xfId="0" applyFont="1" applyFill="1"/>
    <xf numFmtId="0" fontId="4" fillId="3" borderId="1" xfId="0" applyFont="1" applyFill="1" applyBorder="1"/>
    <xf numFmtId="0" fontId="7" fillId="3" borderId="1" xfId="0" applyNumberFormat="1" applyFont="1" applyFill="1" applyBorder="1" applyAlignment="1" applyProtection="1">
      <alignment wrapText="1"/>
    </xf>
    <xf numFmtId="2" fontId="3" fillId="3" borderId="1" xfId="0" applyNumberFormat="1" applyFont="1" applyFill="1" applyBorder="1" applyAlignment="1" applyProtection="1"/>
    <xf numFmtId="2" fontId="1" fillId="3" borderId="0" xfId="0" applyNumberFormat="1" applyFont="1" applyFill="1" applyBorder="1" applyAlignment="1" applyProtection="1"/>
    <xf numFmtId="2" fontId="3" fillId="3" borderId="1" xfId="0" applyNumberFormat="1" applyFont="1" applyFill="1" applyBorder="1" applyAlignment="1" applyProtection="1">
      <alignment wrapText="1"/>
    </xf>
    <xf numFmtId="2" fontId="3" fillId="2" borderId="23" xfId="0" applyNumberFormat="1" applyFont="1" applyFill="1" applyBorder="1" applyAlignment="1" applyProtection="1"/>
    <xf numFmtId="0" fontId="3" fillId="3" borderId="1" xfId="0" applyNumberFormat="1" applyFont="1" applyFill="1" applyBorder="1" applyAlignment="1" applyProtection="1"/>
    <xf numFmtId="0" fontId="6" fillId="3" borderId="1" xfId="0" applyFont="1" applyFill="1" applyBorder="1"/>
    <xf numFmtId="0" fontId="17" fillId="3" borderId="0" xfId="0" applyFont="1" applyFill="1"/>
    <xf numFmtId="0" fontId="18" fillId="3" borderId="1" xfId="0" applyNumberFormat="1" applyFont="1" applyFill="1" applyBorder="1" applyAlignment="1" applyProtection="1"/>
    <xf numFmtId="2" fontId="18" fillId="2" borderId="1" xfId="0" applyNumberFormat="1" applyFont="1" applyFill="1" applyBorder="1" applyAlignment="1" applyProtection="1"/>
    <xf numFmtId="2" fontId="18" fillId="3" borderId="5" xfId="0" applyNumberFormat="1" applyFont="1" applyFill="1" applyBorder="1" applyAlignment="1" applyProtection="1">
      <alignment horizontal="right" vertical="center"/>
    </xf>
    <xf numFmtId="0" fontId="17" fillId="3" borderId="1" xfId="0" applyFont="1" applyFill="1" applyBorder="1"/>
    <xf numFmtId="0" fontId="1" fillId="3" borderId="3" xfId="0" applyNumberFormat="1" applyFont="1" applyFill="1" applyBorder="1" applyAlignment="1" applyProtection="1">
      <alignment horizontal="center"/>
    </xf>
    <xf numFmtId="0" fontId="1" fillId="3" borderId="5" xfId="0" applyNumberFormat="1" applyFont="1" applyFill="1" applyBorder="1" applyAlignment="1" applyProtection="1">
      <alignment horizontal="center"/>
    </xf>
    <xf numFmtId="2" fontId="1" fillId="3" borderId="3" xfId="0" applyNumberFormat="1" applyFont="1" applyFill="1" applyBorder="1" applyAlignment="1" applyProtection="1">
      <alignment horizontal="center"/>
    </xf>
    <xf numFmtId="2" fontId="1" fillId="3" borderId="5" xfId="0" applyNumberFormat="1" applyFont="1" applyFill="1" applyBorder="1" applyAlignment="1" applyProtection="1">
      <alignment horizontal="center"/>
    </xf>
    <xf numFmtId="0" fontId="1" fillId="3" borderId="8" xfId="0" applyNumberFormat="1" applyFont="1" applyFill="1" applyBorder="1" applyAlignment="1" applyProtection="1">
      <alignment horizontal="center"/>
    </xf>
    <xf numFmtId="0" fontId="1" fillId="3" borderId="15" xfId="0" applyNumberFormat="1" applyFont="1" applyFill="1" applyBorder="1" applyAlignment="1" applyProtection="1">
      <alignment horizontal="center"/>
    </xf>
    <xf numFmtId="0" fontId="12" fillId="0" borderId="22" xfId="0" applyFont="1" applyBorder="1" applyAlignment="1">
      <alignment horizontal="center" vertical="center" wrapText="1"/>
    </xf>
    <xf numFmtId="2" fontId="1" fillId="2" borderId="3" xfId="0" applyNumberFormat="1" applyFont="1" applyFill="1" applyBorder="1" applyAlignment="1" applyProtection="1">
      <alignment horizontal="center"/>
    </xf>
    <xf numFmtId="2" fontId="1" fillId="2" borderId="5" xfId="0" applyNumberFormat="1" applyFont="1" applyFill="1" applyBorder="1" applyAlignment="1" applyProtection="1">
      <alignment horizontal="center"/>
    </xf>
    <xf numFmtId="2" fontId="3" fillId="2" borderId="3" xfId="0" applyNumberFormat="1" applyFont="1" applyFill="1" applyBorder="1" applyAlignment="1" applyProtection="1">
      <alignment horizontal="center"/>
    </xf>
    <xf numFmtId="2" fontId="3" fillId="2" borderId="16" xfId="0" applyNumberFormat="1" applyFont="1" applyFill="1" applyBorder="1" applyAlignment="1" applyProtection="1">
      <alignment horizontal="center"/>
    </xf>
    <xf numFmtId="2" fontId="3" fillId="2" borderId="5" xfId="0" applyNumberFormat="1" applyFont="1" applyFill="1" applyBorder="1" applyAlignment="1" applyProtection="1">
      <alignment horizontal="center"/>
    </xf>
    <xf numFmtId="2" fontId="1" fillId="3" borderId="3" xfId="0" applyNumberFormat="1" applyFont="1" applyFill="1" applyBorder="1" applyAlignment="1" applyProtection="1">
      <alignment horizontal="right"/>
    </xf>
    <xf numFmtId="2" fontId="1" fillId="3" borderId="16" xfId="0" applyNumberFormat="1" applyFont="1" applyFill="1" applyBorder="1" applyAlignment="1" applyProtection="1">
      <alignment horizontal="right"/>
    </xf>
    <xf numFmtId="2" fontId="1" fillId="3" borderId="5" xfId="0" applyNumberFormat="1" applyFont="1" applyFill="1" applyBorder="1" applyAlignment="1" applyProtection="1">
      <alignment horizontal="right"/>
    </xf>
    <xf numFmtId="0" fontId="1" fillId="3" borderId="20" xfId="0" applyNumberFormat="1" applyFont="1" applyFill="1" applyBorder="1" applyAlignment="1" applyProtection="1">
      <alignment horizontal="center"/>
    </xf>
    <xf numFmtId="0" fontId="1" fillId="3" borderId="0" xfId="0" applyNumberFormat="1" applyFont="1" applyFill="1" applyBorder="1" applyAlignment="1" applyProtection="1">
      <alignment horizontal="center"/>
    </xf>
    <xf numFmtId="0" fontId="1" fillId="3" borderId="22" xfId="0" applyNumberFormat="1" applyFont="1" applyFill="1" applyBorder="1" applyAlignment="1" applyProtection="1">
      <alignment horizontal="center"/>
    </xf>
    <xf numFmtId="0" fontId="1" fillId="3" borderId="16" xfId="0" applyNumberFormat="1" applyFont="1" applyFill="1" applyBorder="1" applyAlignment="1" applyProtection="1">
      <alignment horizontal="center"/>
    </xf>
    <xf numFmtId="2" fontId="5" fillId="3" borderId="3" xfId="0" applyNumberFormat="1" applyFont="1" applyFill="1" applyBorder="1" applyAlignment="1" applyProtection="1">
      <alignment horizontal="right"/>
    </xf>
    <xf numFmtId="2" fontId="5" fillId="3" borderId="16" xfId="0" applyNumberFormat="1" applyFont="1" applyFill="1" applyBorder="1" applyAlignment="1" applyProtection="1">
      <alignment horizontal="right"/>
    </xf>
    <xf numFmtId="2" fontId="5" fillId="3" borderId="5" xfId="0" applyNumberFormat="1" applyFont="1" applyFill="1" applyBorder="1" applyAlignment="1" applyProtection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66"/>
  <sheetViews>
    <sheetView tabSelected="1" zoomScale="125" zoomScaleNormal="125" workbookViewId="0">
      <selection activeCell="K29" sqref="K29"/>
    </sheetView>
  </sheetViews>
  <sheetFormatPr defaultColWidth="8.85546875" defaultRowHeight="15" customHeight="1"/>
  <cols>
    <col min="1" max="1" width="4.140625" customWidth="1"/>
    <col min="2" max="2" width="63.28515625" customWidth="1"/>
    <col min="3" max="3" width="5.42578125" customWidth="1"/>
    <col min="4" max="4" width="7.85546875" customWidth="1"/>
    <col min="5" max="5" width="10.5703125" customWidth="1"/>
    <col min="6" max="6" width="9.140625" customWidth="1"/>
    <col min="7" max="7" width="9.28515625" customWidth="1"/>
    <col min="8" max="8" width="10.42578125" customWidth="1"/>
    <col min="9" max="10" width="9.7109375" customWidth="1"/>
  </cols>
  <sheetData>
    <row r="1" spans="1:10" ht="72.75" customHeight="1">
      <c r="A1" s="20"/>
      <c r="B1" s="112" t="s">
        <v>37</v>
      </c>
      <c r="C1" s="112"/>
      <c r="D1" s="112"/>
      <c r="E1" s="112"/>
      <c r="F1" s="112"/>
      <c r="G1" s="112"/>
      <c r="H1" s="20"/>
      <c r="I1" s="19"/>
      <c r="J1" s="1"/>
    </row>
    <row r="2" spans="1:10" ht="106.5" customHeight="1">
      <c r="A2" s="2" t="s">
        <v>0</v>
      </c>
      <c r="B2" s="2" t="s">
        <v>1</v>
      </c>
      <c r="C2" s="2" t="s">
        <v>2</v>
      </c>
      <c r="D2" s="2" t="s">
        <v>3</v>
      </c>
      <c r="E2" s="3" t="s">
        <v>4</v>
      </c>
      <c r="F2" s="16" t="s">
        <v>33</v>
      </c>
      <c r="G2" s="2" t="s">
        <v>5</v>
      </c>
      <c r="H2" s="16" t="s">
        <v>32</v>
      </c>
      <c r="J2" s="21"/>
    </row>
    <row r="3" spans="1:10" ht="27.75" customHeight="1">
      <c r="A3" s="2"/>
      <c r="B3" s="17" t="s">
        <v>38</v>
      </c>
      <c r="C3" s="14" t="s">
        <v>6</v>
      </c>
      <c r="D3" s="15">
        <v>5673.8</v>
      </c>
      <c r="E3" s="4">
        <f>D3*30.94*5</f>
        <v>877736.86</v>
      </c>
      <c r="F3" s="5"/>
      <c r="G3" s="5"/>
      <c r="H3" s="5"/>
    </row>
    <row r="4" spans="1:10" ht="40.5" customHeight="1">
      <c r="A4" s="6" t="s">
        <v>7</v>
      </c>
      <c r="B4" s="7" t="s">
        <v>8</v>
      </c>
      <c r="C4" s="8"/>
      <c r="D4" s="8"/>
      <c r="E4" s="9"/>
      <c r="F4" s="9"/>
      <c r="G4" s="9"/>
      <c r="H4" s="9"/>
    </row>
    <row r="5" spans="1:10" ht="33.75" customHeight="1">
      <c r="A5" s="10">
        <v>1</v>
      </c>
      <c r="B5" s="7" t="s">
        <v>39</v>
      </c>
      <c r="C5" s="8"/>
      <c r="D5" s="8"/>
      <c r="E5" s="9"/>
      <c r="F5" s="9"/>
      <c r="G5" s="9"/>
      <c r="H5" s="9"/>
    </row>
    <row r="6" spans="1:10" ht="33.75" customHeight="1">
      <c r="A6" s="10"/>
      <c r="B6" s="26" t="s">
        <v>40</v>
      </c>
      <c r="C6" s="8"/>
      <c r="D6" s="8"/>
      <c r="E6" s="9">
        <f>0.11*D3*5</f>
        <v>3120.59</v>
      </c>
      <c r="F6" s="9"/>
      <c r="G6" s="9"/>
      <c r="H6" s="9">
        <f>E6</f>
        <v>3120.59</v>
      </c>
    </row>
    <row r="7" spans="1:10" s="31" customFormat="1" ht="30">
      <c r="A7" s="27" t="s">
        <v>41</v>
      </c>
      <c r="B7" s="32" t="s">
        <v>42</v>
      </c>
      <c r="C7" s="28"/>
      <c r="D7" s="28"/>
      <c r="E7" s="29"/>
      <c r="F7" s="29"/>
      <c r="G7" s="29"/>
      <c r="H7" s="30"/>
    </row>
    <row r="8" spans="1:10" s="31" customFormat="1">
      <c r="A8" s="27"/>
      <c r="B8" s="33" t="s">
        <v>43</v>
      </c>
      <c r="C8" s="34"/>
      <c r="D8" s="34"/>
      <c r="E8" s="35"/>
      <c r="F8" s="35"/>
      <c r="G8" s="35"/>
      <c r="H8" s="36"/>
    </row>
    <row r="9" spans="1:10" s="31" customFormat="1" ht="15.75">
      <c r="A9" s="37"/>
      <c r="B9" s="38" t="s">
        <v>34</v>
      </c>
      <c r="C9" s="28"/>
      <c r="D9" s="28"/>
      <c r="E9" s="29">
        <f>1*D3*5</f>
        <v>28369</v>
      </c>
      <c r="F9" s="28"/>
      <c r="G9" s="28">
        <f>495+4185</f>
        <v>4680</v>
      </c>
      <c r="H9" s="29">
        <f>E9+G9</f>
        <v>33049</v>
      </c>
    </row>
    <row r="10" spans="1:10" s="31" customFormat="1" ht="15.75">
      <c r="A10" s="39"/>
      <c r="B10" s="38" t="s">
        <v>35</v>
      </c>
      <c r="C10" s="28"/>
      <c r="D10" s="28"/>
      <c r="E10" s="29">
        <f>0.06*D3*5</f>
        <v>1702.1399999999999</v>
      </c>
      <c r="F10" s="28"/>
      <c r="G10" s="28">
        <f>3450</f>
        <v>3450</v>
      </c>
      <c r="H10" s="29">
        <f t="shared" ref="H10" si="0">E10+G10</f>
        <v>5152.1399999999994</v>
      </c>
    </row>
    <row r="11" spans="1:10" s="31" customFormat="1" ht="30.75" customHeight="1" thickBot="1">
      <c r="A11" s="40" t="s">
        <v>44</v>
      </c>
      <c r="B11" s="41" t="s">
        <v>45</v>
      </c>
      <c r="C11" s="42"/>
      <c r="D11" s="42"/>
      <c r="E11" s="42"/>
      <c r="F11" s="42"/>
      <c r="G11" s="42"/>
      <c r="H11" s="42"/>
    </row>
    <row r="12" spans="1:10" s="31" customFormat="1" ht="18.75" customHeight="1" thickBot="1">
      <c r="A12" s="40"/>
      <c r="B12" s="43" t="s">
        <v>46</v>
      </c>
      <c r="C12" s="42"/>
      <c r="D12" s="42"/>
      <c r="E12" s="42">
        <f>0.53*D3*5</f>
        <v>15035.57</v>
      </c>
      <c r="F12" s="42"/>
      <c r="G12" s="42"/>
      <c r="H12" s="42">
        <f>E12</f>
        <v>15035.57</v>
      </c>
    </row>
    <row r="13" spans="1:10" s="31" customFormat="1" ht="30" customHeight="1">
      <c r="A13" s="40" t="s">
        <v>47</v>
      </c>
      <c r="B13" s="45" t="s">
        <v>48</v>
      </c>
      <c r="C13" s="42"/>
      <c r="D13" s="42"/>
      <c r="E13" s="42"/>
      <c r="F13" s="42"/>
      <c r="G13" s="42"/>
      <c r="H13" s="42"/>
    </row>
    <row r="14" spans="1:10" s="31" customFormat="1" ht="32.25" customHeight="1">
      <c r="A14" s="40"/>
      <c r="B14" s="46" t="s">
        <v>49</v>
      </c>
      <c r="C14" s="42"/>
      <c r="D14" s="42"/>
      <c r="E14" s="42">
        <f>0.03*D3*5</f>
        <v>851.06999999999994</v>
      </c>
      <c r="F14" s="42"/>
      <c r="G14" s="42">
        <v>730</v>
      </c>
      <c r="H14" s="42">
        <f>E14+F14+G14</f>
        <v>1581.07</v>
      </c>
    </row>
    <row r="15" spans="1:10" s="31" customFormat="1" ht="32.25" customHeight="1" thickBot="1">
      <c r="A15" s="40" t="s">
        <v>51</v>
      </c>
      <c r="B15" s="48" t="s">
        <v>50</v>
      </c>
      <c r="C15" s="42"/>
      <c r="D15" s="42"/>
      <c r="E15" s="42"/>
      <c r="F15" s="42"/>
      <c r="G15" s="42"/>
      <c r="H15" s="42"/>
    </row>
    <row r="16" spans="1:10" s="31" customFormat="1" ht="32.25" customHeight="1" thickBot="1">
      <c r="A16" s="47"/>
      <c r="B16" s="49" t="s">
        <v>52</v>
      </c>
      <c r="C16" s="42"/>
      <c r="D16" s="42"/>
      <c r="E16" s="42">
        <f>2.53*D3*5</f>
        <v>71773.570000000007</v>
      </c>
      <c r="F16" s="42"/>
      <c r="G16" s="42"/>
      <c r="H16" s="42">
        <f t="shared" ref="H16:H17" si="1">E16</f>
        <v>71773.570000000007</v>
      </c>
    </row>
    <row r="17" spans="1:8" s="31" customFormat="1" ht="32.25" customHeight="1" thickBot="1">
      <c r="A17" s="40"/>
      <c r="B17" s="50" t="s">
        <v>53</v>
      </c>
      <c r="C17" s="42"/>
      <c r="D17" s="42"/>
      <c r="E17" s="42">
        <f>10.5*D3*5</f>
        <v>297874.5</v>
      </c>
      <c r="F17" s="42"/>
      <c r="G17" s="42"/>
      <c r="H17" s="42">
        <f t="shared" si="1"/>
        <v>297874.5</v>
      </c>
    </row>
    <row r="18" spans="1:8" s="31" customFormat="1" ht="29.25" customHeight="1" thickBot="1">
      <c r="A18" s="40" t="s">
        <v>55</v>
      </c>
      <c r="B18" s="51" t="s">
        <v>56</v>
      </c>
      <c r="C18" s="42"/>
      <c r="D18" s="42"/>
      <c r="E18" s="42"/>
      <c r="F18" s="42"/>
      <c r="G18" s="42"/>
      <c r="H18" s="42"/>
    </row>
    <row r="19" spans="1:8" s="31" customFormat="1" ht="31.5" customHeight="1" thickBot="1">
      <c r="A19" s="40" t="s">
        <v>57</v>
      </c>
      <c r="B19" s="52" t="s">
        <v>54</v>
      </c>
      <c r="C19" s="42"/>
      <c r="D19" s="42"/>
      <c r="E19" s="42"/>
      <c r="F19" s="42"/>
      <c r="G19" s="42"/>
      <c r="H19" s="42"/>
    </row>
    <row r="20" spans="1:8" s="31" customFormat="1" ht="18.75" customHeight="1" thickBot="1">
      <c r="A20" s="40"/>
      <c r="B20" s="44" t="s">
        <v>9</v>
      </c>
      <c r="C20" s="42" t="s">
        <v>6</v>
      </c>
      <c r="D20" s="42">
        <v>920.54</v>
      </c>
      <c r="E20" s="53">
        <f>1.18*5*D3</f>
        <v>33475.42</v>
      </c>
      <c r="F20" s="42"/>
      <c r="G20" s="42">
        <f>10.33</f>
        <v>10.33</v>
      </c>
      <c r="H20" s="53">
        <f>E20+F20+G20</f>
        <v>33485.75</v>
      </c>
    </row>
    <row r="21" spans="1:8" s="31" customFormat="1" ht="18.75" customHeight="1" thickBot="1">
      <c r="A21" s="40"/>
      <c r="B21" s="54" t="s">
        <v>10</v>
      </c>
      <c r="C21" s="42" t="s">
        <v>6</v>
      </c>
      <c r="D21" s="42">
        <v>920.54</v>
      </c>
      <c r="E21" s="53">
        <f>0.16*5*D3</f>
        <v>4539.04</v>
      </c>
      <c r="F21" s="42"/>
      <c r="G21" s="42"/>
      <c r="H21" s="53">
        <f t="shared" ref="H21:H25" si="2">E21</f>
        <v>4539.04</v>
      </c>
    </row>
    <row r="22" spans="1:8" s="31" customFormat="1" ht="18.75" customHeight="1" thickBot="1">
      <c r="A22" s="40"/>
      <c r="B22" s="55" t="s">
        <v>58</v>
      </c>
      <c r="C22" s="42" t="s">
        <v>6</v>
      </c>
      <c r="D22" s="42">
        <v>14.8</v>
      </c>
      <c r="E22" s="53">
        <f>0.05*D3*5</f>
        <v>1418.45</v>
      </c>
      <c r="F22" s="42"/>
      <c r="G22" s="42"/>
      <c r="H22" s="53">
        <f t="shared" si="2"/>
        <v>1418.45</v>
      </c>
    </row>
    <row r="23" spans="1:8" s="31" customFormat="1" ht="18.75" customHeight="1" thickBot="1">
      <c r="A23" s="40"/>
      <c r="B23" s="55" t="s">
        <v>59</v>
      </c>
      <c r="C23" s="42" t="s">
        <v>6</v>
      </c>
      <c r="D23" s="42">
        <v>14.8</v>
      </c>
      <c r="E23" s="53">
        <f>0.09*D3*5</f>
        <v>2553.21</v>
      </c>
      <c r="F23" s="42"/>
      <c r="G23" s="42"/>
      <c r="H23" s="53">
        <f t="shared" si="2"/>
        <v>2553.21</v>
      </c>
    </row>
    <row r="24" spans="1:8" s="31" customFormat="1" ht="18.75" customHeight="1" thickBot="1">
      <c r="A24" s="40"/>
      <c r="B24" s="55" t="s">
        <v>60</v>
      </c>
      <c r="C24" s="42" t="s">
        <v>6</v>
      </c>
      <c r="D24" s="42">
        <v>1171.21</v>
      </c>
      <c r="E24" s="53">
        <f>0.02*5*D3</f>
        <v>567.38</v>
      </c>
      <c r="F24" s="42"/>
      <c r="G24" s="42"/>
      <c r="H24" s="42">
        <f t="shared" si="2"/>
        <v>567.38</v>
      </c>
    </row>
    <row r="25" spans="1:8" s="31" customFormat="1" ht="18.75" customHeight="1" thickBot="1">
      <c r="A25" s="40"/>
      <c r="B25" s="56" t="s">
        <v>61</v>
      </c>
      <c r="C25" s="42" t="s">
        <v>6</v>
      </c>
      <c r="D25" s="42">
        <v>572.79999999999995</v>
      </c>
      <c r="E25" s="53">
        <f>0.03*5*D3</f>
        <v>851.07</v>
      </c>
      <c r="F25" s="42"/>
      <c r="G25" s="42"/>
      <c r="H25" s="53">
        <f t="shared" si="2"/>
        <v>851.07</v>
      </c>
    </row>
    <row r="26" spans="1:8" s="31" customFormat="1" ht="28.5" customHeight="1" thickBot="1">
      <c r="A26" s="57"/>
      <c r="B26" s="58" t="s">
        <v>11</v>
      </c>
      <c r="C26" s="59"/>
      <c r="D26" s="28"/>
      <c r="E26" s="60"/>
      <c r="F26" s="60"/>
      <c r="G26" s="23"/>
      <c r="H26" s="30"/>
    </row>
    <row r="27" spans="1:8" s="31" customFormat="1">
      <c r="A27" s="27"/>
      <c r="B27" s="61" t="s">
        <v>12</v>
      </c>
      <c r="C27" s="106" t="s">
        <v>6</v>
      </c>
      <c r="D27" s="110">
        <v>2812.37</v>
      </c>
      <c r="E27" s="62"/>
      <c r="F27" s="62"/>
      <c r="G27" s="63"/>
      <c r="H27" s="108">
        <f>E28+F28+G28</f>
        <v>15083.44</v>
      </c>
    </row>
    <row r="28" spans="1:8" s="31" customFormat="1" ht="17.25" customHeight="1" thickBot="1">
      <c r="A28" s="27"/>
      <c r="B28" s="64" t="s">
        <v>62</v>
      </c>
      <c r="C28" s="107"/>
      <c r="D28" s="111"/>
      <c r="E28" s="65">
        <f>0.52*D3*5</f>
        <v>14751.880000000001</v>
      </c>
      <c r="F28" s="65"/>
      <c r="G28" s="66">
        <f>294.06+37.5</f>
        <v>331.56</v>
      </c>
      <c r="H28" s="109"/>
    </row>
    <row r="29" spans="1:8" s="31" customFormat="1" ht="29.25" customHeight="1" thickBot="1">
      <c r="A29" s="27"/>
      <c r="B29" s="67" t="s">
        <v>13</v>
      </c>
      <c r="C29" s="59" t="s">
        <v>6</v>
      </c>
      <c r="D29" s="28">
        <v>16</v>
      </c>
      <c r="E29" s="60">
        <f>0.3*D3*5</f>
        <v>8510.7000000000007</v>
      </c>
      <c r="F29" s="60"/>
      <c r="G29" s="23"/>
      <c r="H29" s="30">
        <f>E29+F29+G29</f>
        <v>8510.7000000000007</v>
      </c>
    </row>
    <row r="30" spans="1:8" s="31" customFormat="1">
      <c r="A30" s="57"/>
      <c r="B30" s="68" t="s">
        <v>14</v>
      </c>
      <c r="C30" s="34"/>
      <c r="D30" s="69"/>
      <c r="E30" s="113">
        <f>0.08*D3*5</f>
        <v>2269.52</v>
      </c>
      <c r="F30" s="62"/>
      <c r="G30" s="63"/>
      <c r="H30" s="70"/>
    </row>
    <row r="31" spans="1:8" s="31" customFormat="1" ht="18" customHeight="1" thickBot="1">
      <c r="A31" s="71"/>
      <c r="B31" s="64" t="s">
        <v>15</v>
      </c>
      <c r="C31" s="72" t="s">
        <v>6</v>
      </c>
      <c r="D31" s="73">
        <v>70.8</v>
      </c>
      <c r="E31" s="114"/>
      <c r="F31" s="66"/>
      <c r="G31" s="66"/>
      <c r="H31" s="24">
        <f>E30+F31+G31</f>
        <v>2269.52</v>
      </c>
    </row>
    <row r="32" spans="1:8" s="31" customFormat="1" ht="29.25" thickBot="1">
      <c r="A32" s="71"/>
      <c r="B32" s="58" t="s">
        <v>16</v>
      </c>
      <c r="C32" s="74"/>
      <c r="D32" s="72"/>
      <c r="E32" s="65"/>
      <c r="F32" s="65"/>
      <c r="G32" s="66"/>
      <c r="H32" s="24"/>
    </row>
    <row r="33" spans="1:11" s="31" customFormat="1" ht="15.75" thickBot="1">
      <c r="A33" s="75"/>
      <c r="B33" s="76" t="s">
        <v>17</v>
      </c>
      <c r="C33" s="28" t="s">
        <v>6</v>
      </c>
      <c r="D33" s="28">
        <v>2812.37</v>
      </c>
      <c r="E33" s="23">
        <f>0.39*D3*5</f>
        <v>11063.91</v>
      </c>
      <c r="F33" s="23"/>
      <c r="G33" s="23">
        <f>160</f>
        <v>160</v>
      </c>
      <c r="H33" s="24">
        <f>E33+F33+G33</f>
        <v>11223.91</v>
      </c>
    </row>
    <row r="34" spans="1:11" s="31" customFormat="1" ht="30.75" thickBot="1">
      <c r="A34" s="27"/>
      <c r="B34" s="76" t="s">
        <v>18</v>
      </c>
      <c r="C34" s="28" t="s">
        <v>6</v>
      </c>
      <c r="D34" s="28">
        <v>16</v>
      </c>
      <c r="E34" s="77">
        <f>0.12*D3*5</f>
        <v>3404.2799999999997</v>
      </c>
      <c r="F34" s="77"/>
      <c r="G34" s="23"/>
      <c r="H34" s="78">
        <f>E34+F34+G34</f>
        <v>3404.2799999999997</v>
      </c>
    </row>
    <row r="35" spans="1:11" s="31" customFormat="1" ht="15.75" thickBot="1">
      <c r="A35" s="27"/>
      <c r="B35" s="76" t="s">
        <v>64</v>
      </c>
      <c r="C35" s="28" t="s">
        <v>6</v>
      </c>
      <c r="D35" s="28">
        <v>322.39</v>
      </c>
      <c r="E35" s="77">
        <f>0.08*D3*5</f>
        <v>2269.52</v>
      </c>
      <c r="F35" s="77"/>
      <c r="G35" s="63">
        <f>33+95</f>
        <v>128</v>
      </c>
      <c r="H35" s="78">
        <f>E35+F35+G35</f>
        <v>2397.52</v>
      </c>
    </row>
    <row r="36" spans="1:11" s="31" customFormat="1" ht="15.75" thickBot="1">
      <c r="A36" s="27"/>
      <c r="B36" s="79" t="s">
        <v>63</v>
      </c>
      <c r="C36" s="80" t="s">
        <v>6</v>
      </c>
      <c r="D36" s="73">
        <v>70.8</v>
      </c>
      <c r="E36" s="77">
        <f>0.01*D3*5</f>
        <v>283.69</v>
      </c>
      <c r="F36" s="77"/>
      <c r="G36" s="63"/>
      <c r="H36" s="24">
        <f>E36</f>
        <v>283.69</v>
      </c>
    </row>
    <row r="37" spans="1:11" s="31" customFormat="1" ht="15.75" thickBot="1">
      <c r="A37" s="81"/>
      <c r="B37" s="82" t="s">
        <v>19</v>
      </c>
      <c r="C37" s="121"/>
      <c r="D37" s="106"/>
      <c r="E37" s="125">
        <f>4.42*D3*5</f>
        <v>125390.98</v>
      </c>
      <c r="F37" s="115"/>
      <c r="G37" s="115"/>
      <c r="H37" s="118">
        <f>E37</f>
        <v>125390.98</v>
      </c>
    </row>
    <row r="38" spans="1:11" s="31" customFormat="1">
      <c r="A38" s="57"/>
      <c r="B38" s="83" t="s">
        <v>20</v>
      </c>
      <c r="C38" s="122"/>
      <c r="D38" s="124"/>
      <c r="E38" s="126"/>
      <c r="F38" s="116"/>
      <c r="G38" s="116"/>
      <c r="H38" s="119"/>
    </row>
    <row r="39" spans="1:11" s="31" customFormat="1" ht="15.75" thickBot="1">
      <c r="A39" s="27"/>
      <c r="B39" s="84" t="s">
        <v>21</v>
      </c>
      <c r="C39" s="123"/>
      <c r="D39" s="107"/>
      <c r="E39" s="127"/>
      <c r="F39" s="117"/>
      <c r="G39" s="117"/>
      <c r="H39" s="120"/>
    </row>
    <row r="40" spans="1:11" s="31" customFormat="1" ht="30.75" thickBot="1">
      <c r="A40" s="81"/>
      <c r="B40" s="76" t="s">
        <v>22</v>
      </c>
      <c r="C40" s="28"/>
      <c r="D40" s="28"/>
      <c r="E40" s="85">
        <f>0.01*D3*5</f>
        <v>283.69</v>
      </c>
      <c r="F40" s="86"/>
      <c r="G40" s="23"/>
      <c r="H40" s="24">
        <f>E40+F40+G40</f>
        <v>283.69</v>
      </c>
    </row>
    <row r="41" spans="1:11" s="31" customFormat="1" ht="45" customHeight="1" thickBot="1">
      <c r="A41" s="75"/>
      <c r="B41" s="87" t="s">
        <v>23</v>
      </c>
      <c r="C41" s="28"/>
      <c r="D41" s="28"/>
      <c r="E41" s="23"/>
      <c r="F41" s="23"/>
      <c r="G41" s="23"/>
      <c r="H41" s="24"/>
    </row>
    <row r="42" spans="1:11" s="31" customFormat="1" ht="15.75" thickBot="1">
      <c r="A42" s="75"/>
      <c r="B42" s="88" t="s">
        <v>24</v>
      </c>
      <c r="C42" s="28"/>
      <c r="D42" s="28"/>
      <c r="E42" s="23">
        <f>1.45*D3*5</f>
        <v>41135.050000000003</v>
      </c>
      <c r="F42" s="23"/>
      <c r="G42" s="23"/>
      <c r="H42" s="24">
        <f>E42+F42+G42</f>
        <v>41135.050000000003</v>
      </c>
    </row>
    <row r="43" spans="1:11" s="31" customFormat="1">
      <c r="A43" s="89"/>
      <c r="B43" s="88" t="s">
        <v>25</v>
      </c>
      <c r="C43" s="28"/>
      <c r="D43" s="28"/>
      <c r="E43" s="85">
        <f>0.43*D3*5</f>
        <v>12198.67</v>
      </c>
      <c r="F43" s="86"/>
      <c r="G43" s="23"/>
      <c r="H43" s="24">
        <f>E43+F43+G43</f>
        <v>12198.67</v>
      </c>
      <c r="K43" s="31" t="s">
        <v>26</v>
      </c>
    </row>
    <row r="44" spans="1:11" s="31" customFormat="1" ht="15.75" thickBot="1">
      <c r="A44" s="89"/>
      <c r="B44" s="88" t="s">
        <v>27</v>
      </c>
      <c r="C44" s="28"/>
      <c r="D44" s="28"/>
      <c r="E44" s="22">
        <f>6*D3*5</f>
        <v>170214</v>
      </c>
      <c r="F44" s="22"/>
      <c r="G44" s="23"/>
      <c r="H44" s="24">
        <f>E44+F44+G44</f>
        <v>170214</v>
      </c>
    </row>
    <row r="45" spans="1:11" s="31" customFormat="1">
      <c r="A45" s="89"/>
      <c r="B45" s="90" t="s">
        <v>28</v>
      </c>
      <c r="C45" s="28"/>
      <c r="D45" s="28"/>
      <c r="E45" s="22"/>
      <c r="F45" s="22"/>
      <c r="G45" s="23"/>
      <c r="H45" s="24"/>
    </row>
    <row r="46" spans="1:11" s="31" customFormat="1">
      <c r="A46" s="89"/>
      <c r="B46" s="91" t="s">
        <v>65</v>
      </c>
      <c r="C46" s="28"/>
      <c r="D46" s="28"/>
      <c r="E46" s="22">
        <f>0.19*5*D3</f>
        <v>5390.11</v>
      </c>
      <c r="F46" s="23"/>
      <c r="G46" s="23"/>
      <c r="H46" s="24"/>
    </row>
    <row r="47" spans="1:11" s="31" customFormat="1">
      <c r="A47" s="89"/>
      <c r="B47" s="92" t="s">
        <v>66</v>
      </c>
      <c r="C47" s="28"/>
      <c r="D47" s="28"/>
      <c r="E47" s="22">
        <f>0.08*D3*5</f>
        <v>2269.52</v>
      </c>
      <c r="F47" s="22"/>
      <c r="G47" s="23"/>
      <c r="H47" s="24"/>
    </row>
    <row r="48" spans="1:11" s="31" customFormat="1">
      <c r="A48" s="89"/>
      <c r="B48" s="93" t="s">
        <v>67</v>
      </c>
      <c r="C48" s="28"/>
      <c r="D48" s="28"/>
      <c r="E48" s="22">
        <f>0.09*D3*5</f>
        <v>2553.21</v>
      </c>
      <c r="F48" s="22"/>
      <c r="G48" s="23"/>
      <c r="H48" s="24"/>
    </row>
    <row r="49" spans="1:10" s="31" customFormat="1">
      <c r="A49" s="89"/>
      <c r="B49" s="92" t="s">
        <v>68</v>
      </c>
      <c r="C49" s="28"/>
      <c r="D49" s="28"/>
      <c r="E49" s="22">
        <f>0.48*D3*5</f>
        <v>13617.119999999999</v>
      </c>
      <c r="F49" s="22"/>
      <c r="G49" s="23"/>
      <c r="H49" s="24"/>
    </row>
    <row r="50" spans="1:10" s="31" customFormat="1">
      <c r="A50" s="89"/>
      <c r="B50" s="100" t="s">
        <v>70</v>
      </c>
      <c r="C50" s="28"/>
      <c r="D50" s="28"/>
      <c r="E50" s="22"/>
      <c r="F50" s="22"/>
      <c r="G50" s="23"/>
      <c r="H50" s="24"/>
    </row>
    <row r="51" spans="1:10" s="31" customFormat="1">
      <c r="A51" s="89"/>
      <c r="B51" s="101" t="s">
        <v>71</v>
      </c>
      <c r="C51" s="102" t="s">
        <v>69</v>
      </c>
      <c r="D51" s="102">
        <v>1</v>
      </c>
      <c r="E51" s="103"/>
      <c r="F51" s="103">
        <v>1895</v>
      </c>
      <c r="G51" s="103">
        <v>7300</v>
      </c>
      <c r="H51" s="104">
        <f t="shared" ref="H51:H56" si="3">F51+G51</f>
        <v>9195</v>
      </c>
    </row>
    <row r="52" spans="1:10" s="31" customFormat="1">
      <c r="A52" s="89"/>
      <c r="B52" s="105" t="s">
        <v>72</v>
      </c>
      <c r="C52" s="102" t="s">
        <v>69</v>
      </c>
      <c r="D52" s="102">
        <v>1</v>
      </c>
      <c r="E52" s="103"/>
      <c r="F52" s="103">
        <v>524.08000000000004</v>
      </c>
      <c r="G52" s="103">
        <v>3270</v>
      </c>
      <c r="H52" s="104">
        <f t="shared" si="3"/>
        <v>3794.08</v>
      </c>
    </row>
    <row r="53" spans="1:10" s="31" customFormat="1">
      <c r="A53" s="89"/>
      <c r="B53" s="101" t="s">
        <v>73</v>
      </c>
      <c r="C53" s="102" t="s">
        <v>6</v>
      </c>
      <c r="D53" s="102">
        <v>4.32</v>
      </c>
      <c r="E53" s="103"/>
      <c r="F53" s="103">
        <v>690.47</v>
      </c>
      <c r="G53" s="103">
        <f>660+1680</f>
        <v>2340</v>
      </c>
      <c r="H53" s="104">
        <f t="shared" si="3"/>
        <v>3030.4700000000003</v>
      </c>
    </row>
    <row r="54" spans="1:10" s="31" customFormat="1">
      <c r="A54" s="89"/>
      <c r="B54" s="105" t="s">
        <v>74</v>
      </c>
      <c r="C54" s="102" t="s">
        <v>69</v>
      </c>
      <c r="D54" s="102">
        <v>1</v>
      </c>
      <c r="E54" s="103"/>
      <c r="F54" s="103">
        <v>1562.6</v>
      </c>
      <c r="G54" s="103">
        <f>1125+140+86+40</f>
        <v>1391</v>
      </c>
      <c r="H54" s="104">
        <f t="shared" si="3"/>
        <v>2953.6</v>
      </c>
    </row>
    <row r="55" spans="1:10" s="31" customFormat="1">
      <c r="A55" s="89"/>
      <c r="B55" s="105" t="s">
        <v>75</v>
      </c>
      <c r="C55" s="102" t="s">
        <v>69</v>
      </c>
      <c r="D55" s="102">
        <v>1</v>
      </c>
      <c r="E55" s="103"/>
      <c r="F55" s="103">
        <v>534.52</v>
      </c>
      <c r="G55" s="103">
        <f>162+90+30</f>
        <v>282</v>
      </c>
      <c r="H55" s="104">
        <f t="shared" si="3"/>
        <v>816.52</v>
      </c>
    </row>
    <row r="56" spans="1:10" s="31" customFormat="1">
      <c r="A56" s="89"/>
      <c r="B56" s="101" t="s">
        <v>76</v>
      </c>
      <c r="C56" s="102" t="s">
        <v>69</v>
      </c>
      <c r="D56" s="102">
        <v>1</v>
      </c>
      <c r="E56" s="103"/>
      <c r="F56" s="103">
        <v>979.89</v>
      </c>
      <c r="G56" s="103">
        <v>625</v>
      </c>
      <c r="H56" s="104">
        <f t="shared" si="3"/>
        <v>1604.8899999999999</v>
      </c>
    </row>
    <row r="57" spans="1:10" s="31" customFormat="1">
      <c r="A57" s="89"/>
      <c r="B57" s="105" t="s">
        <v>77</v>
      </c>
      <c r="C57" s="102" t="s">
        <v>69</v>
      </c>
      <c r="D57" s="102">
        <v>1</v>
      </c>
      <c r="E57" s="103"/>
      <c r="F57" s="103">
        <v>2056.96</v>
      </c>
      <c r="G57" s="103">
        <v>4185</v>
      </c>
      <c r="H57" s="104">
        <f>F57+G57</f>
        <v>6241.96</v>
      </c>
    </row>
    <row r="58" spans="1:10" s="31" customFormat="1">
      <c r="A58" s="89"/>
      <c r="B58" s="101" t="s">
        <v>78</v>
      </c>
      <c r="C58" s="102" t="s">
        <v>69</v>
      </c>
      <c r="D58" s="102">
        <v>1</v>
      </c>
      <c r="E58" s="103"/>
      <c r="F58" s="103">
        <v>1494.35</v>
      </c>
      <c r="G58" s="103">
        <v>3450</v>
      </c>
      <c r="H58" s="104">
        <f>F58+G58</f>
        <v>4944.3500000000004</v>
      </c>
    </row>
    <row r="59" spans="1:10" s="31" customFormat="1" ht="24.75" customHeight="1">
      <c r="A59" s="81"/>
      <c r="B59" s="94" t="s">
        <v>29</v>
      </c>
      <c r="C59" s="28"/>
      <c r="D59" s="28"/>
      <c r="E59" s="95">
        <f>SUM(E6:E49)</f>
        <v>877736.8600000001</v>
      </c>
      <c r="F59" s="86">
        <f>SUM(F51:F58)</f>
        <v>9737.8700000000008</v>
      </c>
      <c r="G59" s="86">
        <f>SUM(G6:G58)</f>
        <v>32332.89</v>
      </c>
      <c r="H59" s="86">
        <f>SUM(H6:H58)</f>
        <v>895977.66</v>
      </c>
      <c r="I59" s="96"/>
      <c r="J59" s="96"/>
    </row>
    <row r="60" spans="1:10" s="31" customFormat="1" ht="27" customHeight="1">
      <c r="A60" s="81"/>
      <c r="B60" s="97" t="s">
        <v>30</v>
      </c>
      <c r="C60" s="28"/>
      <c r="D60" s="28"/>
      <c r="E60" s="95"/>
      <c r="F60" s="86"/>
      <c r="G60" s="86"/>
      <c r="H60" s="98">
        <f>H59-E59</f>
        <v>18240.79999999993</v>
      </c>
      <c r="J60" s="96"/>
    </row>
    <row r="61" spans="1:10" s="31" customFormat="1" ht="21" customHeight="1">
      <c r="A61" s="81"/>
      <c r="B61" s="99" t="s">
        <v>31</v>
      </c>
      <c r="C61" s="28"/>
      <c r="D61" s="28"/>
      <c r="E61" s="29"/>
      <c r="F61" s="23"/>
      <c r="G61" s="23"/>
      <c r="H61" s="18">
        <v>85209.51</v>
      </c>
      <c r="J61" s="96"/>
    </row>
    <row r="63" spans="1:10">
      <c r="B63" s="25" t="s">
        <v>36</v>
      </c>
      <c r="E63" s="13"/>
      <c r="F63" s="11"/>
      <c r="H63" s="12"/>
    </row>
    <row r="64" spans="1:10">
      <c r="F64" s="13"/>
      <c r="G64" s="13"/>
      <c r="H64" s="12"/>
    </row>
    <row r="66" spans="6:7" ht="15" customHeight="1">
      <c r="F66" s="13"/>
      <c r="G66" s="13"/>
    </row>
  </sheetData>
  <mergeCells count="11">
    <mergeCell ref="G37:G39"/>
    <mergeCell ref="H37:H39"/>
    <mergeCell ref="C37:C39"/>
    <mergeCell ref="D37:D39"/>
    <mergeCell ref="F37:F39"/>
    <mergeCell ref="E37:E39"/>
    <mergeCell ref="C27:C28"/>
    <mergeCell ref="H27:H28"/>
    <mergeCell ref="D27:D28"/>
    <mergeCell ref="B1:G1"/>
    <mergeCell ref="E30:E31"/>
  </mergeCells>
  <pageMargins left="0.69999998807907104" right="0.69999998807907104" top="0.75" bottom="0.75" header="0.30000001192092901" footer="0.30000001192092901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K19" sqref="K19"/>
    </sheetView>
  </sheetViews>
  <sheetFormatPr defaultColWidth="8.85546875" defaultRowHeight="15" customHeight="1"/>
  <sheetData/>
  <pageMargins left="0.69999998807907104" right="0.69999998807907104" top="0.75" bottom="0.75" header="0.30000001192092901" footer="0.30000001192092901"/>
  <pageSetup fitToWidth="0" fitToHeight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2019г. (5 месяцев)</vt:lpstr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1</cp:lastModifiedBy>
  <dcterms:modified xsi:type="dcterms:W3CDTF">2020-04-24T04:23:50Z</dcterms:modified>
</cp:coreProperties>
</file>