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G41" i="1"/>
  <c r="F41"/>
  <c r="H40"/>
  <c r="G40"/>
  <c r="H41"/>
  <c r="G21"/>
  <c r="H15"/>
  <c r="G15"/>
  <c r="H8"/>
  <c r="E38"/>
  <c r="E36"/>
  <c r="E35"/>
  <c r="E34"/>
  <c r="E32"/>
  <c r="E29"/>
  <c r="E28"/>
  <c r="E27"/>
  <c r="E26"/>
  <c r="E23"/>
  <c r="E22"/>
  <c r="E21"/>
  <c r="E18"/>
  <c r="E17"/>
  <c r="E16"/>
  <c r="E15"/>
  <c r="E12"/>
  <c r="E8"/>
  <c r="E4"/>
  <c r="E41" l="1"/>
  <c r="H36"/>
  <c r="H32"/>
  <c r="H26"/>
  <c r="H24"/>
  <c r="H22"/>
  <c r="H20"/>
  <c r="H18"/>
  <c r="H16"/>
  <c r="H35"/>
  <c r="H34"/>
  <c r="H29"/>
  <c r="H27"/>
  <c r="H17"/>
  <c r="H12"/>
  <c r="H28" l="1"/>
  <c r="H42" l="1"/>
</calcChain>
</file>

<file path=xl/sharedStrings.xml><?xml version="1.0" encoding="utf-8"?>
<sst xmlns="http://schemas.openxmlformats.org/spreadsheetml/2006/main" count="73" uniqueCount="59">
  <si>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</si>
  <si>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</si>
  <si>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</si>
  <si>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</si>
  <si>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</si>
  <si>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</si>
  <si>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</si>
  <si>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</si>
  <si>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</si>
  <si>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</si>
  <si>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>2.1. Промывка и регулировка системы отопления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</si>
  <si>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</si>
  <si>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</si>
  <si>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</si>
  <si>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</si>
  <si>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</si>
  <si>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</si>
  <si>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</si>
  <si>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</si>
  <si>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</si>
  <si>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</si>
  <si>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</si>
  <si>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</si>
  <si>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</si>
  <si>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</si>
  <si>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</si>
  <si>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</si>
  <si>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</si>
  <si>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</si>
  <si>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</si>
  <si>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</si>
  <si>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</si>
  <si>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</si>
  <si>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</si>
  <si>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</si>
  <si>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</si>
  <si>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</si>
  <si>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</si>
  <si>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Контроль за техническим состоянием систем инженерно-технического обеспечения в МКД (частичные осмотры отдельных инженерных элементов) 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</si>
  <si>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</si>
  <si>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</si>
  <si>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 xml:space="preserve">3)электрооборудования – 1 раз в месяц                                                          </t>
  </si>
  <si>
    <t>2. Работы, выполняемые в целях надлежащего содержания систем теплоснабжения</t>
  </si>
  <si>
    <t>1.4. Проведение дератизации и дезинсекции помещений подвала (площадь подвала)</t>
  </si>
  <si>
    <t>Стоимость  за 1 кв.м общей площади  24,38 руб.</t>
  </si>
  <si>
    <t>6. Дополнительные работы и услуги</t>
  </si>
  <si>
    <t>6.1. Подвоз земли 3 куба</t>
  </si>
  <si>
    <t xml:space="preserve">Составила:инженер  ООО"Континент": Каминская Н.И. 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</si>
  <si>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24 по ул. Котовского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01.06.2019 по 31.12.2019 г. (7 месяцев)</t>
  </si>
  <si>
    <t>191.1</t>
  </si>
  <si>
    <t>241.27</t>
  </si>
  <si>
    <t>446.1</t>
  </si>
  <si>
    <t>1560.84</t>
  </si>
  <si>
    <t>очистка от снега, льда, посыпка песком 105.9 м2</t>
  </si>
  <si>
    <t>49.31</t>
  </si>
  <si>
    <t>8.06</t>
  </si>
  <si>
    <t>4.2. Организация мест накопления бытовых отходов (окраска контейнеров- 1 шт.)</t>
  </si>
  <si>
    <t>Работы, выполненные для надлежащего содержания мкд</t>
  </si>
  <si>
    <t>Установка козырьков на вентиляционные шахты (Акт от 20.08.2019 г.)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</si>
</sst>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.5"/>
      <color rgb="FF000000"/>
      <name val="Times New Roman"/>
      <family val="1"/>
      <charset val="204"/>
    </font>
    <font>
      <i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horizontal="right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2" fontId="5" fillId="2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>
      <alignment horizontal="right"/>
    </xf>
    <xf numFmtId="0" fontId="1" fillId="0" borderId="6" xfId="0" applyNumberFormat="1" applyFont="1" applyFill="1" applyBorder="1" applyAlignment="1" applyProtection="1"/>
    <xf numFmtId="2" fontId="1" fillId="2" borderId="4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2" fontId="1" fillId="2" borderId="8" xfId="0" applyNumberFormat="1" applyFont="1" applyFill="1" applyBorder="1" applyAlignment="1" applyProtection="1"/>
    <xf numFmtId="2" fontId="1" fillId="2" borderId="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vertical="top" wrapText="1"/>
    </xf>
    <xf numFmtId="2" fontId="1" fillId="2" borderId="15" xfId="0" applyNumberFormat="1" applyFont="1" applyFill="1" applyBorder="1" applyAlignment="1" applyProtection="1"/>
    <xf numFmtId="2" fontId="1" fillId="2" borderId="5" xfId="0" applyNumberFormat="1" applyFont="1" applyFill="1" applyBorder="1" applyAlignment="1" applyProtection="1"/>
    <xf numFmtId="2" fontId="1" fillId="0" borderId="16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right"/>
    </xf>
    <xf numFmtId="2" fontId="1" fillId="0" borderId="5" xfId="0" applyNumberFormat="1" applyFont="1" applyFill="1" applyBorder="1" applyAlignment="1" applyProtection="1">
      <alignment horizontal="right" vertical="center"/>
    </xf>
    <xf numFmtId="0" fontId="1" fillId="0" borderId="17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>
      <alignment wrapText="1"/>
    </xf>
    <xf numFmtId="2" fontId="1" fillId="0" borderId="5" xfId="0" applyNumberFormat="1" applyFont="1" applyFill="1" applyBorder="1" applyAlignment="1" applyProtection="1">
      <alignment horizontal="right"/>
    </xf>
    <xf numFmtId="0" fontId="4" fillId="0" borderId="18" xfId="0" applyNumberFormat="1" applyFont="1" applyFill="1" applyBorder="1" applyAlignment="1" applyProtection="1">
      <alignment wrapText="1"/>
    </xf>
    <xf numFmtId="0" fontId="6" fillId="0" borderId="19" xfId="0" applyNumberFormat="1" applyFont="1" applyFill="1" applyBorder="1" applyAlignment="1" applyProtection="1">
      <alignment horizontal="center" wrapText="1"/>
    </xf>
    <xf numFmtId="0" fontId="4" fillId="0" borderId="21" xfId="0" applyNumberFormat="1" applyFont="1" applyFill="1" applyBorder="1" applyAlignment="1" applyProtection="1">
      <alignment wrapText="1"/>
    </xf>
    <xf numFmtId="0" fontId="4" fillId="0" borderId="14" xfId="0" applyNumberFormat="1" applyFont="1" applyFill="1" applyBorder="1" applyAlignment="1" applyProtection="1">
      <alignment wrapText="1"/>
    </xf>
    <xf numFmtId="2" fontId="5" fillId="0" borderId="1" xfId="0" applyNumberFormat="1" applyFont="1" applyFill="1" applyBorder="1" applyAlignment="1" applyProtection="1"/>
    <xf numFmtId="2" fontId="3" fillId="2" borderId="1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wrapText="1"/>
    </xf>
    <xf numFmtId="49" fontId="3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wrapText="1"/>
    </xf>
    <xf numFmtId="2" fontId="3" fillId="0" borderId="1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>
      <alignment wrapText="1"/>
    </xf>
    <xf numFmtId="2" fontId="3" fillId="2" borderId="23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2" fontId="0" fillId="0" borderId="0" xfId="0" applyNumberFormat="1"/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/>
    <xf numFmtId="49" fontId="1" fillId="0" borderId="5" xfId="0" applyNumberFormat="1" applyFont="1" applyFill="1" applyBorder="1" applyAlignment="1" applyProtection="1">
      <alignment horizontal="right" vertical="top"/>
    </xf>
    <xf numFmtId="49" fontId="1" fillId="0" borderId="25" xfId="0" applyNumberFormat="1" applyFont="1" applyFill="1" applyBorder="1" applyAlignment="1" applyProtection="1">
      <alignment horizontal="right"/>
    </xf>
    <xf numFmtId="0" fontId="8" fillId="0" borderId="3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4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2" xfId="0" applyFont="1" applyBorder="1" applyAlignment="1">
      <alignment horizontal="left" wrapText="1"/>
    </xf>
    <xf numFmtId="2" fontId="1" fillId="0" borderId="5" xfId="0" applyNumberFormat="1" applyFont="1" applyFill="1" applyBorder="1" applyAlignment="1" applyProtection="1">
      <alignment horizontal="center"/>
    </xf>
    <xf numFmtId="0" fontId="4" fillId="0" borderId="11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2" xfId="0" applyNumberFormat="1" applyFont="1" applyFill="1" applyBorder="1" applyAlignment="1" applyProtection="1">
      <alignment horizontal="left" vertical="top" wrapText="1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6" fillId="0" borderId="9" xfId="0" applyNumberFormat="1" applyFont="1" applyFill="1" applyBorder="1" applyAlignment="1" applyProtection="1">
      <alignment horizontal="left" wrapText="1"/>
    </xf>
    <xf numFmtId="4" fontId="3" fillId="0" borderId="24" xfId="0" applyNumberFormat="1" applyFont="1" applyBorder="1"/>
    <xf numFmtId="0" fontId="8" fillId="0" borderId="1" xfId="0" applyFont="1" applyBorder="1" applyAlignment="1">
      <alignment wrapText="1"/>
    </xf>
    <xf numFmtId="0" fontId="1" fillId="0" borderId="5" xfId="0" applyNumberFormat="1" applyFont="1" applyFill="1" applyBorder="1" applyAlignment="1" applyProtection="1">
      <alignment horizontal="center"/>
    </xf>
    <xf numFmtId="0" fontId="13" fillId="0" borderId="0" xfId="0" applyFont="1" applyAlignment="1">
      <alignment vertical="center"/>
    </xf>
    <xf numFmtId="0" fontId="1" fillId="0" borderId="0" xfId="0" applyFont="1"/>
    <xf numFmtId="2" fontId="1" fillId="0" borderId="5" xfId="0" applyNumberFormat="1" applyFont="1" applyFill="1" applyBorder="1" applyAlignment="1" applyProtection="1">
      <alignment horizontal="right"/>
    </xf>
    <xf numFmtId="0" fontId="2" fillId="0" borderId="0" xfId="0" applyFont="1"/>
    <xf numFmtId="16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horizontal="right"/>
    </xf>
    <xf numFmtId="0" fontId="15" fillId="0" borderId="9" xfId="0" applyFont="1" applyBorder="1" applyAlignment="1">
      <alignment wrapText="1"/>
    </xf>
    <xf numFmtId="0" fontId="13" fillId="0" borderId="26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" fillId="0" borderId="1" xfId="0" applyFont="1" applyBorder="1"/>
    <xf numFmtId="2" fontId="3" fillId="2" borderId="3" xfId="0" applyNumberFormat="1" applyFont="1" applyFill="1" applyBorder="1" applyAlignment="1" applyProtection="1">
      <alignment horizontal="center"/>
    </xf>
    <xf numFmtId="2" fontId="3" fillId="2" borderId="16" xfId="0" applyNumberFormat="1" applyFont="1" applyFill="1" applyBorder="1" applyAlignment="1" applyProtection="1">
      <alignment horizontal="center"/>
    </xf>
    <xf numFmtId="2" fontId="3" fillId="2" borderId="5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right"/>
    </xf>
    <xf numFmtId="2" fontId="1" fillId="0" borderId="16" xfId="0" applyNumberFormat="1" applyFont="1" applyFill="1" applyBorder="1" applyAlignment="1" applyProtection="1">
      <alignment horizontal="right"/>
    </xf>
    <xf numFmtId="2" fontId="1" fillId="0" borderId="5" xfId="0" applyNumberFormat="1" applyFont="1" applyFill="1" applyBorder="1" applyAlignment="1" applyProtection="1">
      <alignment horizontal="right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22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right"/>
    </xf>
    <xf numFmtId="2" fontId="5" fillId="0" borderId="16" xfId="0" applyNumberFormat="1" applyFont="1" applyFill="1" applyBorder="1" applyAlignment="1" applyProtection="1">
      <alignment horizontal="right"/>
    </xf>
    <xf numFmtId="2" fontId="5" fillId="0" borderId="5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>
      <alignment horizontal="right"/>
    </xf>
    <xf numFmtId="0" fontId="1" fillId="0" borderId="5" xfId="0" applyNumberFormat="1" applyFont="1" applyFill="1" applyBorder="1" applyAlignment="1" applyProtection="1">
      <alignment horizontal="right"/>
    </xf>
    <xf numFmtId="49" fontId="1" fillId="0" borderId="3" xfId="0" applyNumberFormat="1" applyFon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11" fillId="0" borderId="0" xfId="0" applyFont="1" applyAlignment="1">
      <alignment horizontal="right"/>
    </xf>
    <xf numFmtId="2" fontId="1" fillId="0" borderId="3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right"/>
    </xf>
    <xf numFmtId="0" fontId="1" fillId="0" borderId="15" xfId="0" applyNumberFormat="1" applyFont="1" applyFill="1" applyBorder="1" applyAlignment="1" applyProtection="1">
      <alignment horizontal="right"/>
    </xf>
    <xf numFmtId="2" fontId="1" fillId="0" borderId="16" xfId="0" applyNumberFormat="1" applyFont="1" applyFill="1" applyBorder="1" applyAlignment="1" applyProtection="1">
      <alignment horizontal="center"/>
    </xf>
    <xf numFmtId="0" fontId="14" fillId="0" borderId="22" xfId="0" applyFont="1" applyBorder="1" applyAlignment="1">
      <alignment horizontal="center" vertical="center" wrapText="1"/>
    </xf>
    <xf numFmtId="2" fontId="1" fillId="2" borderId="3" xfId="0" applyNumberFormat="1" applyFont="1" applyFill="1" applyBorder="1" applyAlignment="1" applyProtection="1">
      <alignment horizontal="center"/>
    </xf>
    <xf numFmtId="2" fontId="1" fillId="2" borderId="5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22" zoomScale="125" zoomScaleNormal="125" workbookViewId="0">
      <selection activeCell="J39" sqref="J39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5" width="10.5703125" customWidth="1"/>
    <col min="6" max="6" width="9.140625" customWidth="1"/>
    <col min="7" max="7" width="9.28515625" customWidth="1"/>
    <col min="8" max="8" width="10.42578125" customWidth="1"/>
    <col min="9" max="10" width="9.7109375" customWidth="1"/>
  </cols>
  <sheetData>
    <row r="1" spans="1:10" ht="9.75" customHeight="1">
      <c r="B1" s="107"/>
      <c r="C1" s="107"/>
      <c r="D1" s="107"/>
      <c r="E1" s="107"/>
      <c r="F1" s="107"/>
      <c r="G1" s="107"/>
      <c r="H1" s="107"/>
    </row>
    <row r="2" spans="1:10" ht="61.5" customHeight="1">
      <c r="B2" s="113" t="s">
        <v>48</v>
      </c>
      <c r="C2" s="113"/>
      <c r="D2" s="113"/>
      <c r="E2" s="113"/>
      <c r="F2" s="113"/>
      <c r="G2" s="113"/>
      <c r="H2" s="113"/>
      <c r="I2" s="113"/>
      <c r="J2" s="1"/>
    </row>
    <row r="3" spans="1:10" ht="125.2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52" t="s">
        <v>37</v>
      </c>
      <c r="G3" s="2" t="s">
        <v>5</v>
      </c>
      <c r="H3" s="52" t="s">
        <v>36</v>
      </c>
    </row>
    <row r="4" spans="1:10" ht="27.75" customHeight="1">
      <c r="A4" s="2"/>
      <c r="B4" s="54" t="s">
        <v>44</v>
      </c>
      <c r="C4" s="51" t="s">
        <v>6</v>
      </c>
      <c r="D4" s="75">
        <v>1086.5999999999999</v>
      </c>
      <c r="E4" s="4">
        <f>D4*24.38*7</f>
        <v>185439.15599999999</v>
      </c>
      <c r="F4" s="5"/>
      <c r="G4" s="5"/>
      <c r="H4" s="5"/>
    </row>
    <row r="5" spans="1:10" ht="40.5" customHeight="1">
      <c r="A5" s="6" t="s">
        <v>7</v>
      </c>
      <c r="B5" s="7" t="s">
        <v>8</v>
      </c>
      <c r="C5" s="8"/>
      <c r="D5" s="8"/>
      <c r="E5" s="9"/>
      <c r="F5" s="9"/>
      <c r="G5" s="9"/>
      <c r="H5" s="9"/>
    </row>
    <row r="6" spans="1:10" ht="31.5" customHeight="1">
      <c r="A6" s="10">
        <v>1</v>
      </c>
      <c r="B6" s="7" t="s">
        <v>9</v>
      </c>
      <c r="C6" s="8"/>
      <c r="D6" s="8"/>
      <c r="E6" s="9"/>
      <c r="F6" s="9"/>
      <c r="G6" s="9"/>
      <c r="H6" s="9"/>
    </row>
    <row r="7" spans="1:10" ht="45.75">
      <c r="A7" s="11"/>
      <c r="B7" s="73" t="s">
        <v>38</v>
      </c>
      <c r="C7" s="8"/>
      <c r="D7" s="8"/>
      <c r="E7" s="9"/>
      <c r="F7" s="9"/>
      <c r="G7" s="9"/>
      <c r="H7" s="12"/>
    </row>
    <row r="8" spans="1:10" ht="15.75">
      <c r="A8" s="57"/>
      <c r="B8" s="58" t="s">
        <v>39</v>
      </c>
      <c r="C8" s="97"/>
      <c r="D8" s="97"/>
      <c r="E8" s="108">
        <f>2.9*D4*7</f>
        <v>22057.979999999996</v>
      </c>
      <c r="F8" s="97"/>
      <c r="G8" s="97">
        <v>64</v>
      </c>
      <c r="H8" s="108">
        <f>E8+F8+G8</f>
        <v>22121.979999999996</v>
      </c>
    </row>
    <row r="9" spans="1:10" ht="15.75">
      <c r="A9" s="57"/>
      <c r="B9" s="59" t="s">
        <v>40</v>
      </c>
      <c r="C9" s="98"/>
      <c r="D9" s="98"/>
      <c r="E9" s="112"/>
      <c r="F9" s="98"/>
      <c r="G9" s="98"/>
      <c r="H9" s="112"/>
    </row>
    <row r="10" spans="1:10" ht="18.75" customHeight="1">
      <c r="A10" s="56"/>
      <c r="B10" s="55" t="s">
        <v>41</v>
      </c>
      <c r="C10" s="99"/>
      <c r="D10" s="99"/>
      <c r="E10" s="109"/>
      <c r="F10" s="99"/>
      <c r="G10" s="99"/>
      <c r="H10" s="109"/>
    </row>
    <row r="11" spans="1:10" ht="30.75" customHeight="1" thickBot="1">
      <c r="A11" s="56"/>
      <c r="B11" s="65" t="s">
        <v>42</v>
      </c>
      <c r="C11" s="53"/>
      <c r="D11" s="53"/>
      <c r="E11" s="53"/>
      <c r="F11" s="53"/>
      <c r="G11" s="53"/>
      <c r="H11" s="53"/>
    </row>
    <row r="12" spans="1:10" ht="18.75" customHeight="1" thickBot="1">
      <c r="A12" s="56"/>
      <c r="B12" s="60" t="s">
        <v>10</v>
      </c>
      <c r="C12" s="53"/>
      <c r="D12" s="53"/>
      <c r="E12" s="53">
        <f>0.85*7*D4</f>
        <v>6465.2699999999995</v>
      </c>
      <c r="F12" s="53"/>
      <c r="G12" s="53"/>
      <c r="H12" s="53">
        <f>E12</f>
        <v>6465.2699999999995</v>
      </c>
    </row>
    <row r="13" spans="1:10" ht="29.25" customHeight="1" thickBot="1">
      <c r="A13" s="56"/>
      <c r="B13" s="68" t="s">
        <v>11</v>
      </c>
      <c r="C13" s="53"/>
      <c r="D13" s="53"/>
      <c r="E13" s="53"/>
      <c r="F13" s="53"/>
      <c r="G13" s="53"/>
      <c r="H13" s="53"/>
    </row>
    <row r="14" spans="1:10" ht="18.75" customHeight="1" thickBot="1">
      <c r="A14" s="56"/>
      <c r="B14" s="61" t="s">
        <v>12</v>
      </c>
      <c r="C14" s="53"/>
      <c r="D14" s="53"/>
      <c r="E14" s="53"/>
      <c r="F14" s="53"/>
      <c r="G14" s="53"/>
      <c r="H14" s="53"/>
    </row>
    <row r="15" spans="1:10" ht="18.75" customHeight="1" thickBot="1">
      <c r="A15" s="56"/>
      <c r="B15" s="62" t="s">
        <v>13</v>
      </c>
      <c r="C15" s="74" t="s">
        <v>6</v>
      </c>
      <c r="D15" s="74" t="s">
        <v>49</v>
      </c>
      <c r="E15" s="66">
        <f>2.73*7*D4</f>
        <v>20764.925999999996</v>
      </c>
      <c r="F15" s="53"/>
      <c r="G15" s="53">
        <f>145</f>
        <v>145</v>
      </c>
      <c r="H15" s="66">
        <f>E15+F15+G15</f>
        <v>20909.925999999996</v>
      </c>
    </row>
    <row r="16" spans="1:10" ht="18.75" customHeight="1" thickBot="1">
      <c r="A16" s="56"/>
      <c r="B16" s="63" t="s">
        <v>14</v>
      </c>
      <c r="C16" s="74" t="s">
        <v>6</v>
      </c>
      <c r="D16" s="74" t="s">
        <v>49</v>
      </c>
      <c r="E16" s="66">
        <f>0.25*7*D4</f>
        <v>1901.5499999999997</v>
      </c>
      <c r="F16" s="53"/>
      <c r="G16" s="53"/>
      <c r="H16" s="66">
        <f t="shared" ref="H16:H18" si="0">E16</f>
        <v>1901.5499999999997</v>
      </c>
    </row>
    <row r="17" spans="1:10" ht="18.75" customHeight="1" thickBot="1">
      <c r="A17" s="56"/>
      <c r="B17" s="64" t="s">
        <v>15</v>
      </c>
      <c r="C17" s="74" t="s">
        <v>6</v>
      </c>
      <c r="D17" s="74" t="s">
        <v>50</v>
      </c>
      <c r="E17" s="66">
        <f>0.02*7*D4</f>
        <v>152.124</v>
      </c>
      <c r="F17" s="53"/>
      <c r="G17" s="53"/>
      <c r="H17" s="53">
        <f t="shared" si="0"/>
        <v>152.124</v>
      </c>
    </row>
    <row r="18" spans="1:10" ht="18.75" customHeight="1" thickBot="1">
      <c r="A18" s="56"/>
      <c r="B18" s="67" t="s">
        <v>43</v>
      </c>
      <c r="C18" s="74" t="s">
        <v>6</v>
      </c>
      <c r="D18" s="74" t="s">
        <v>51</v>
      </c>
      <c r="E18" s="66">
        <f>0.14*7*D4</f>
        <v>1064.8679999999999</v>
      </c>
      <c r="F18" s="53"/>
      <c r="G18" s="53"/>
      <c r="H18" s="66">
        <f t="shared" si="0"/>
        <v>1064.8679999999999</v>
      </c>
    </row>
    <row r="19" spans="1:10" ht="28.5" customHeight="1" thickBot="1">
      <c r="A19" s="19"/>
      <c r="B19" s="69" t="s">
        <v>16</v>
      </c>
      <c r="C19" s="21"/>
      <c r="D19" s="8"/>
      <c r="E19" s="22"/>
      <c r="F19" s="22"/>
      <c r="G19" s="15"/>
      <c r="H19" s="12"/>
    </row>
    <row r="20" spans="1:10">
      <c r="A20" s="11"/>
      <c r="B20" s="24" t="s">
        <v>17</v>
      </c>
      <c r="C20" s="103" t="s">
        <v>6</v>
      </c>
      <c r="D20" s="110" t="s">
        <v>52</v>
      </c>
      <c r="E20" s="25"/>
      <c r="F20" s="25"/>
      <c r="G20" s="26"/>
      <c r="H20" s="108">
        <f>E21+F21+G21</f>
        <v>18323.946</v>
      </c>
    </row>
    <row r="21" spans="1:10" ht="17.25" customHeight="1" thickBot="1">
      <c r="A21" s="11"/>
      <c r="B21" s="27" t="s">
        <v>53</v>
      </c>
      <c r="C21" s="104"/>
      <c r="D21" s="111"/>
      <c r="E21" s="28">
        <f>2.03*D4*7</f>
        <v>15440.585999999999</v>
      </c>
      <c r="F21" s="28"/>
      <c r="G21" s="29">
        <f>210+51.8+294.06+1095+912.5+320</f>
        <v>2883.36</v>
      </c>
      <c r="H21" s="109"/>
    </row>
    <row r="22" spans="1:10" ht="29.25" customHeight="1" thickBot="1">
      <c r="A22" s="11"/>
      <c r="B22" s="70" t="s">
        <v>18</v>
      </c>
      <c r="C22" s="81" t="s">
        <v>6</v>
      </c>
      <c r="D22" s="82" t="s">
        <v>54</v>
      </c>
      <c r="E22" s="22">
        <f>0.41*D4*7</f>
        <v>3118.5419999999995</v>
      </c>
      <c r="F22" s="22"/>
      <c r="G22" s="15"/>
      <c r="H22" s="12">
        <f>E22+F22+G22</f>
        <v>3118.5419999999995</v>
      </c>
    </row>
    <row r="23" spans="1:10">
      <c r="A23" s="19"/>
      <c r="B23" s="23" t="s">
        <v>19</v>
      </c>
      <c r="C23" s="103" t="s">
        <v>6</v>
      </c>
      <c r="D23" s="105" t="s">
        <v>55</v>
      </c>
      <c r="E23" s="114">
        <f>0.05*D4*7</f>
        <v>380.31</v>
      </c>
      <c r="F23" s="25"/>
      <c r="G23" s="26"/>
      <c r="H23" s="30"/>
    </row>
    <row r="24" spans="1:10" ht="15.75" thickBot="1">
      <c r="A24" s="31"/>
      <c r="B24" s="27" t="s">
        <v>20</v>
      </c>
      <c r="C24" s="104"/>
      <c r="D24" s="106"/>
      <c r="E24" s="115"/>
      <c r="F24" s="29"/>
      <c r="G24" s="29"/>
      <c r="H24" s="32">
        <f>E23+F24+G24</f>
        <v>380.31</v>
      </c>
    </row>
    <row r="25" spans="1:10" ht="29.25" thickBot="1">
      <c r="A25" s="31"/>
      <c r="B25" s="69" t="s">
        <v>21</v>
      </c>
      <c r="C25" s="33"/>
      <c r="D25" s="13"/>
      <c r="E25" s="28"/>
      <c r="F25" s="28"/>
      <c r="G25" s="29"/>
      <c r="H25" s="32"/>
      <c r="J25" s="79"/>
    </row>
    <row r="26" spans="1:10" ht="15.75" thickBot="1">
      <c r="A26" s="14"/>
      <c r="B26" s="34" t="s">
        <v>22</v>
      </c>
      <c r="C26" s="82" t="s">
        <v>6</v>
      </c>
      <c r="D26" s="8" t="s">
        <v>52</v>
      </c>
      <c r="E26" s="15">
        <f>1.17*7*D4</f>
        <v>8899.253999999999</v>
      </c>
      <c r="F26" s="15"/>
      <c r="G26" s="15"/>
      <c r="H26" s="32">
        <f>E26+F26+G26</f>
        <v>8899.253999999999</v>
      </c>
      <c r="J26" s="80"/>
    </row>
    <row r="27" spans="1:10" ht="30.75" thickBot="1">
      <c r="A27" s="11"/>
      <c r="B27" s="34" t="s">
        <v>23</v>
      </c>
      <c r="C27" s="82" t="s">
        <v>6</v>
      </c>
      <c r="D27" s="82" t="s">
        <v>54</v>
      </c>
      <c r="E27" s="20">
        <f>0.2*D4*7</f>
        <v>1521.24</v>
      </c>
      <c r="F27" s="20"/>
      <c r="G27" s="15"/>
      <c r="H27" s="35">
        <f>E27+F27+G27</f>
        <v>1521.24</v>
      </c>
    </row>
    <row r="28" spans="1:10" ht="15.75" thickBot="1">
      <c r="A28" s="11"/>
      <c r="B28" s="36" t="s">
        <v>24</v>
      </c>
      <c r="C28" s="82" t="s">
        <v>6</v>
      </c>
      <c r="D28" s="11" t="s">
        <v>55</v>
      </c>
      <c r="E28" s="20">
        <f>0.01*D4*7</f>
        <v>76.061999999999998</v>
      </c>
      <c r="F28" s="20"/>
      <c r="G28" s="26"/>
      <c r="H28" s="32">
        <f>E28+F28+G28</f>
        <v>76.061999999999998</v>
      </c>
    </row>
    <row r="29" spans="1:10" ht="15.75" thickBot="1">
      <c r="A29" s="16"/>
      <c r="B29" s="37" t="s">
        <v>25</v>
      </c>
      <c r="C29" s="94"/>
      <c r="D29" s="97"/>
      <c r="E29" s="100">
        <f>4.42*D4*7</f>
        <v>33619.404000000002</v>
      </c>
      <c r="F29" s="88"/>
      <c r="G29" s="88"/>
      <c r="H29" s="91">
        <f>E29</f>
        <v>33619.404000000002</v>
      </c>
    </row>
    <row r="30" spans="1:10">
      <c r="A30" s="19"/>
      <c r="B30" s="38" t="s">
        <v>26</v>
      </c>
      <c r="C30" s="95"/>
      <c r="D30" s="98"/>
      <c r="E30" s="101"/>
      <c r="F30" s="89"/>
      <c r="G30" s="89"/>
      <c r="H30" s="92"/>
    </row>
    <row r="31" spans="1:10" ht="15.75" thickBot="1">
      <c r="A31" s="11"/>
      <c r="B31" s="39" t="s">
        <v>27</v>
      </c>
      <c r="C31" s="96"/>
      <c r="D31" s="99"/>
      <c r="E31" s="102"/>
      <c r="F31" s="90"/>
      <c r="G31" s="90"/>
      <c r="H31" s="93"/>
    </row>
    <row r="32" spans="1:10" ht="30" customHeight="1" thickBot="1">
      <c r="A32" s="16"/>
      <c r="B32" s="34" t="s">
        <v>56</v>
      </c>
      <c r="C32" s="8"/>
      <c r="D32" s="8"/>
      <c r="E32" s="40">
        <f>0.01*D4*7</f>
        <v>76.061999999999998</v>
      </c>
      <c r="F32" s="41"/>
      <c r="G32" s="15"/>
      <c r="H32" s="32">
        <f>E32+F32+G32</f>
        <v>76.061999999999998</v>
      </c>
    </row>
    <row r="33" spans="1:11" ht="45" customHeight="1" thickBot="1">
      <c r="A33" s="14"/>
      <c r="B33" s="71" t="s">
        <v>28</v>
      </c>
      <c r="C33" s="8"/>
      <c r="D33" s="8"/>
      <c r="E33" s="15"/>
      <c r="F33" s="15"/>
      <c r="G33" s="15"/>
      <c r="H33" s="32"/>
    </row>
    <row r="34" spans="1:11" ht="15.75" thickBot="1">
      <c r="A34" s="14"/>
      <c r="B34" s="42" t="s">
        <v>29</v>
      </c>
      <c r="C34" s="8"/>
      <c r="D34" s="8"/>
      <c r="E34" s="15">
        <f>1.95*D4*7</f>
        <v>14832.09</v>
      </c>
      <c r="F34" s="15"/>
      <c r="G34" s="15"/>
      <c r="H34" s="32">
        <f>E34+F34+G34</f>
        <v>14832.09</v>
      </c>
    </row>
    <row r="35" spans="1:11">
      <c r="A35" s="43"/>
      <c r="B35" s="42" t="s">
        <v>30</v>
      </c>
      <c r="C35" s="8"/>
      <c r="D35" s="8"/>
      <c r="E35" s="40">
        <f>0.95*D4*7</f>
        <v>7225.8899999999985</v>
      </c>
      <c r="F35" s="41"/>
      <c r="G35" s="15"/>
      <c r="H35" s="32">
        <f>E35+F35+G35</f>
        <v>7225.8899999999985</v>
      </c>
      <c r="K35" t="s">
        <v>31</v>
      </c>
    </row>
    <row r="36" spans="1:11" ht="15.75" thickBot="1">
      <c r="A36" s="43"/>
      <c r="B36" s="42" t="s">
        <v>32</v>
      </c>
      <c r="C36" s="8"/>
      <c r="D36" s="8"/>
      <c r="E36" s="18">
        <f>5.91*D4*7</f>
        <v>44952.642</v>
      </c>
      <c r="F36" s="18"/>
      <c r="G36" s="15"/>
      <c r="H36" s="32">
        <f>E36+F36+G36</f>
        <v>44952.642</v>
      </c>
    </row>
    <row r="37" spans="1:11" ht="15.75" thickBot="1">
      <c r="A37" s="43"/>
      <c r="B37" s="83" t="s">
        <v>45</v>
      </c>
      <c r="C37" s="8"/>
      <c r="D37" s="8"/>
      <c r="E37" s="18"/>
      <c r="F37" s="18"/>
      <c r="G37" s="15"/>
      <c r="H37" s="32"/>
    </row>
    <row r="38" spans="1:11">
      <c r="A38" s="43"/>
      <c r="B38" s="84" t="s">
        <v>46</v>
      </c>
      <c r="C38" s="8"/>
      <c r="D38" s="8"/>
      <c r="E38" s="76">
        <f>0.38*7*D4</f>
        <v>2890.3559999999998</v>
      </c>
      <c r="F38" s="18"/>
      <c r="G38" s="15"/>
      <c r="H38" s="32"/>
    </row>
    <row r="39" spans="1:11">
      <c r="A39" s="43"/>
      <c r="B39" s="85" t="s">
        <v>57</v>
      </c>
      <c r="C39" s="8"/>
      <c r="D39" s="8"/>
      <c r="E39" s="87"/>
      <c r="F39" s="18"/>
      <c r="G39" s="15"/>
      <c r="H39" s="32"/>
    </row>
    <row r="40" spans="1:11" ht="30">
      <c r="A40" s="43"/>
      <c r="B40" s="86" t="s">
        <v>58</v>
      </c>
      <c r="C40" s="8"/>
      <c r="D40" s="8"/>
      <c r="E40" s="76"/>
      <c r="F40" s="18">
        <v>3353.49</v>
      </c>
      <c r="G40" s="15">
        <f>3780+30</f>
        <v>3810</v>
      </c>
      <c r="H40" s="77">
        <f>F40+G40</f>
        <v>7163.49</v>
      </c>
    </row>
    <row r="41" spans="1:11" ht="24.75" customHeight="1">
      <c r="A41" s="16"/>
      <c r="B41" s="44" t="s">
        <v>33</v>
      </c>
      <c r="C41" s="8"/>
      <c r="D41" s="8"/>
      <c r="E41" s="45">
        <f>SUM(E8:E38)</f>
        <v>185439.15599999999</v>
      </c>
      <c r="F41" s="41">
        <f>SUM(F40)</f>
        <v>3353.49</v>
      </c>
      <c r="G41" s="41">
        <f>SUM(G8:G40)</f>
        <v>6902.3600000000006</v>
      </c>
      <c r="H41" s="41">
        <f>SUM(H8:H40)</f>
        <v>192804.65</v>
      </c>
      <c r="I41" s="46"/>
      <c r="J41" s="46"/>
    </row>
    <row r="42" spans="1:11" ht="27" customHeight="1">
      <c r="A42" s="16"/>
      <c r="B42" s="47" t="s">
        <v>34</v>
      </c>
      <c r="C42" s="8"/>
      <c r="D42" s="8"/>
      <c r="E42" s="45"/>
      <c r="F42" s="41"/>
      <c r="G42" s="41"/>
      <c r="H42" s="48">
        <f>H41-E41</f>
        <v>7365.4940000000061</v>
      </c>
      <c r="J42" s="46"/>
    </row>
    <row r="43" spans="1:11" ht="21" customHeight="1">
      <c r="A43" s="16"/>
      <c r="B43" s="17" t="s">
        <v>35</v>
      </c>
      <c r="C43" s="8"/>
      <c r="D43" s="8"/>
      <c r="E43" s="9"/>
      <c r="F43" s="15"/>
      <c r="G43" s="15"/>
      <c r="H43" s="72">
        <v>11413.03</v>
      </c>
      <c r="J43" s="46"/>
    </row>
    <row r="45" spans="1:11">
      <c r="B45" s="78" t="s">
        <v>47</v>
      </c>
      <c r="E45" s="50"/>
      <c r="F45" s="46"/>
      <c r="G45" s="50"/>
      <c r="H45" s="49"/>
    </row>
    <row r="46" spans="1:11">
      <c r="G46" s="50"/>
      <c r="H46" s="49"/>
    </row>
    <row r="47" spans="1:11" ht="15" customHeight="1">
      <c r="G47" s="50"/>
    </row>
  </sheetData>
  <mergeCells count="20">
    <mergeCell ref="C23:C24"/>
    <mergeCell ref="D23:D24"/>
    <mergeCell ref="B1:H1"/>
    <mergeCell ref="C20:C21"/>
    <mergeCell ref="H20:H21"/>
    <mergeCell ref="D20:D21"/>
    <mergeCell ref="H8:H10"/>
    <mergeCell ref="C8:C10"/>
    <mergeCell ref="B2:I2"/>
    <mergeCell ref="E23:E24"/>
    <mergeCell ref="D8:D10"/>
    <mergeCell ref="E8:E10"/>
    <mergeCell ref="F8:F10"/>
    <mergeCell ref="G8:G10"/>
    <mergeCell ref="G29:G31"/>
    <mergeCell ref="H29:H31"/>
    <mergeCell ref="C29:C31"/>
    <mergeCell ref="D29:D31"/>
    <mergeCell ref="F29:F31"/>
    <mergeCell ref="E29:E31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2019г. (5 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2020-04-21T06:21:23Z</dcterms:modified>
</cp:coreProperties>
</file>