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(6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43" i="1"/>
  <c r="G44"/>
  <c r="F44"/>
  <c r="H43"/>
  <c r="H44" s="1"/>
  <c r="H31"/>
  <c r="G31"/>
  <c r="G23"/>
  <c r="H8"/>
  <c r="G8"/>
  <c r="E41" l="1"/>
  <c r="E39"/>
  <c r="E38"/>
  <c r="H38" s="1"/>
  <c r="E31"/>
  <c r="E30"/>
  <c r="E28"/>
  <c r="E25"/>
  <c r="E24"/>
  <c r="H24" s="1"/>
  <c r="E23"/>
  <c r="H22" s="1"/>
  <c r="E17"/>
  <c r="H17" s="1"/>
  <c r="E14"/>
  <c r="H14" s="1"/>
  <c r="E12"/>
  <c r="H12" s="1"/>
  <c r="E11"/>
  <c r="E8"/>
  <c r="E4"/>
  <c r="H39"/>
  <c r="E37"/>
  <c r="H37" s="1"/>
  <c r="E29"/>
  <c r="H29" s="1"/>
  <c r="E19"/>
  <c r="H19" s="1"/>
  <c r="E35"/>
  <c r="H35" s="1"/>
  <c r="E32"/>
  <c r="H32" s="1"/>
  <c r="H28"/>
  <c r="E20"/>
  <c r="H20" s="1"/>
  <c r="E18"/>
  <c r="H18" s="1"/>
  <c r="H11"/>
  <c r="E44" l="1"/>
  <c r="H26"/>
  <c r="H45" s="1"/>
  <c r="H30"/>
</calcChain>
</file>

<file path=xl/sharedStrings.xml><?xml version="1.0" encoding="utf-8"?>
<sst xmlns="http://schemas.openxmlformats.org/spreadsheetml/2006/main" count="57" uniqueCount="57">
  <si>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</si>
  <si>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</si>
  <si>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</si>
  <si>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</si>
  <si>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</si>
  <si>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</si>
  <si>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</si>
  <si>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</si>
  <si>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</si>
  <si>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</si>
  <si>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</si>
  <si>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</si>
  <si>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</si>
  <si>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</si>
  <si>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</si>
  <si>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</si>
  <si>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</si>
  <si>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</si>
  <si>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</si>
  <si>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</si>
  <si>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</si>
  <si>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</si>
  <si>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</si>
  <si>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</si>
  <si>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</si>
  <si>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</si>
  <si>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</si>
  <si>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</si>
  <si>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</si>
  <si>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</si>
  <si>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</si>
  <si>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</si>
  <si>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</si>
  <si>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</si>
  <si>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</si>
  <si>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</si>
  <si>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</si>
  <si>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</si>
  <si>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</si>
  <si>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</si>
  <si>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</si>
  <si>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</si>
  <si>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</si>
  <si>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</si>
  <si>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</si>
  <si>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</si>
  <si>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</si>
  <si>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Съем показаний ИПУ и ОДПУ</t>
    </r>
  </si>
  <si>
    <t>6. Дополнительные работы</t>
  </si>
  <si>
    <t>Стоимость  за 1 кв.м общей площади  31,47 руб.</t>
  </si>
  <si>
    <t xml:space="preserve">3.4. Уборка и выкашивание газонов </t>
  </si>
  <si>
    <t>Покраска подъезда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</si>
  <si>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20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</si>
  <si>
    <t>Приложение № 1 к Договору управления от 04.06.2019 г.</t>
  </si>
  <si>
    <t xml:space="preserve">Составила:инженер  ООО"Континент": Каминская Н.И. </t>
  </si>
  <si>
    <t>Работы, выполненные для надлежащего содержания мкд</t>
  </si>
  <si>
    <t>Герметизация козырька кровельного , работа спец.техники (Акт от 20.08.2019 г.)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</si>
</sst>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4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8" fillId="3" borderId="18" xfId="0" applyFont="1" applyFill="1" applyBorder="1" applyAlignment="1">
      <alignment wrapText="1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3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1" fillId="2" borderId="3" xfId="0" applyNumberFormat="1" applyFont="1" applyFill="1" applyBorder="1" applyAlignment="1" applyProtection="1">
      <alignment horizontal="right"/>
    </xf>
    <xf numFmtId="0" fontId="6" fillId="0" borderId="9" xfId="0" applyFont="1" applyBorder="1" applyAlignment="1">
      <alignment horizontal="center" wrapText="1"/>
    </xf>
    <xf numFmtId="0" fontId="13" fillId="0" borderId="0" xfId="0" applyFont="1" applyAlignment="1"/>
    <xf numFmtId="0" fontId="2" fillId="0" borderId="0" xfId="0" applyFont="1"/>
    <xf numFmtId="0" fontId="4" fillId="0" borderId="25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14" fillId="0" borderId="0" xfId="0" applyFont="1" applyBorder="1" applyAlignment="1">
      <alignment horizontal="justify" wrapText="1"/>
    </xf>
    <xf numFmtId="0" fontId="15" fillId="0" borderId="1" xfId="0" applyNumberFormat="1" applyFont="1" applyFill="1" applyBorder="1" applyAlignment="1" applyProtection="1"/>
    <xf numFmtId="2" fontId="15" fillId="2" borderId="1" xfId="0" applyNumberFormat="1" applyFont="1" applyFill="1" applyBorder="1" applyAlignment="1" applyProtection="1"/>
    <xf numFmtId="2" fontId="15" fillId="0" borderId="5" xfId="0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right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25" zoomScale="125" zoomScaleNormal="125" workbookViewId="0">
      <selection activeCell="K41" sqref="K41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18" customHeight="1">
      <c r="B1" s="94" t="s">
        <v>53</v>
      </c>
      <c r="C1" s="94"/>
      <c r="D1" s="94"/>
      <c r="E1" s="94"/>
      <c r="F1" s="94"/>
      <c r="G1" s="94"/>
      <c r="H1" s="94"/>
      <c r="I1" s="86"/>
    </row>
    <row r="2" spans="1:10" ht="62.25" customHeight="1">
      <c r="B2" s="103" t="s">
        <v>52</v>
      </c>
      <c r="C2" s="103"/>
      <c r="D2" s="103"/>
      <c r="E2" s="103"/>
      <c r="F2" s="103"/>
      <c r="G2" s="103"/>
      <c r="H2" s="103"/>
      <c r="I2" s="103"/>
      <c r="J2" s="1"/>
    </row>
    <row r="3" spans="1:10" ht="125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56" t="s">
        <v>39</v>
      </c>
      <c r="G3" s="2" t="s">
        <v>5</v>
      </c>
      <c r="H3" s="56" t="s">
        <v>38</v>
      </c>
    </row>
    <row r="4" spans="1:10" ht="27.75" customHeight="1">
      <c r="A4" s="2"/>
      <c r="B4" s="60" t="s">
        <v>49</v>
      </c>
      <c r="C4" s="54" t="s">
        <v>6</v>
      </c>
      <c r="D4" s="55">
        <v>1088.3</v>
      </c>
      <c r="E4" s="4">
        <f>D4*31.47*6</f>
        <v>205492.80599999998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 ht="45.75">
      <c r="A7" s="11"/>
      <c r="B7" s="83" t="s">
        <v>40</v>
      </c>
      <c r="C7" s="8"/>
      <c r="D7" s="8"/>
      <c r="E7" s="9"/>
      <c r="F7" s="9"/>
      <c r="G7" s="9"/>
      <c r="H7" s="13"/>
    </row>
    <row r="8" spans="1:10" ht="15.75">
      <c r="A8" s="63"/>
      <c r="B8" s="64" t="s">
        <v>41</v>
      </c>
      <c r="C8" s="95"/>
      <c r="D8" s="95"/>
      <c r="E8" s="97">
        <f>2.85*D4*6</f>
        <v>18609.93</v>
      </c>
      <c r="F8" s="95"/>
      <c r="G8" s="95">
        <f>300</f>
        <v>300</v>
      </c>
      <c r="H8" s="97">
        <f>E8+F8+G8</f>
        <v>18909.93</v>
      </c>
    </row>
    <row r="9" spans="1:10" ht="15.75">
      <c r="A9" s="63"/>
      <c r="B9" s="65" t="s">
        <v>42</v>
      </c>
      <c r="C9" s="102"/>
      <c r="D9" s="102"/>
      <c r="E9" s="101"/>
      <c r="F9" s="102"/>
      <c r="G9" s="102"/>
      <c r="H9" s="101"/>
    </row>
    <row r="10" spans="1:10" ht="18.75" customHeight="1" thickBot="1">
      <c r="A10" s="62"/>
      <c r="B10" s="61" t="s">
        <v>43</v>
      </c>
      <c r="C10" s="96"/>
      <c r="D10" s="96"/>
      <c r="E10" s="98"/>
      <c r="F10" s="96"/>
      <c r="G10" s="96"/>
      <c r="H10" s="98"/>
    </row>
    <row r="11" spans="1:10" ht="18.75" customHeight="1" thickBot="1">
      <c r="A11" s="62"/>
      <c r="B11" s="72" t="s">
        <v>47</v>
      </c>
      <c r="C11" s="58"/>
      <c r="D11" s="58"/>
      <c r="E11" s="74">
        <f>0.6*6*D4</f>
        <v>3917.8799999999997</v>
      </c>
      <c r="F11" s="58"/>
      <c r="G11" s="58"/>
      <c r="H11" s="74">
        <f>E11</f>
        <v>3917.8799999999997</v>
      </c>
    </row>
    <row r="12" spans="1:10" ht="18.75" customHeight="1" thickBot="1">
      <c r="A12" s="62"/>
      <c r="B12" s="82" t="s">
        <v>44</v>
      </c>
      <c r="C12" s="58"/>
      <c r="D12" s="58"/>
      <c r="E12" s="74">
        <f>1.95*6*D4</f>
        <v>12733.109999999999</v>
      </c>
      <c r="F12" s="58"/>
      <c r="G12" s="58"/>
      <c r="H12" s="74">
        <f>E12</f>
        <v>12733.109999999999</v>
      </c>
    </row>
    <row r="13" spans="1:10" ht="30.75" customHeight="1" thickBot="1">
      <c r="A13" s="62"/>
      <c r="B13" s="71" t="s">
        <v>45</v>
      </c>
      <c r="C13" s="57"/>
      <c r="D13" s="57"/>
      <c r="E13" s="57"/>
      <c r="F13" s="57"/>
      <c r="G13" s="57"/>
      <c r="H13" s="57"/>
    </row>
    <row r="14" spans="1:10" ht="18.75" customHeight="1" thickBot="1">
      <c r="A14" s="62"/>
      <c r="B14" s="66" t="s">
        <v>10</v>
      </c>
      <c r="C14" s="57"/>
      <c r="D14" s="57"/>
      <c r="E14" s="57">
        <f>1.61*6*D4</f>
        <v>10512.977999999999</v>
      </c>
      <c r="F14" s="57"/>
      <c r="G14" s="57"/>
      <c r="H14" s="57">
        <f>E14</f>
        <v>10512.977999999999</v>
      </c>
    </row>
    <row r="15" spans="1:10" ht="29.25" customHeight="1" thickBot="1">
      <c r="A15" s="62"/>
      <c r="B15" s="76" t="s">
        <v>11</v>
      </c>
      <c r="C15" s="57"/>
      <c r="D15" s="57"/>
      <c r="E15" s="57"/>
      <c r="F15" s="57"/>
      <c r="G15" s="57"/>
      <c r="H15" s="57"/>
    </row>
    <row r="16" spans="1:10" ht="18.75" customHeight="1" thickBot="1">
      <c r="A16" s="62"/>
      <c r="B16" s="67" t="s">
        <v>12</v>
      </c>
      <c r="C16" s="57"/>
      <c r="D16" s="57"/>
      <c r="E16" s="57"/>
      <c r="F16" s="57"/>
      <c r="G16" s="57"/>
      <c r="H16" s="57"/>
    </row>
    <row r="17" spans="1:8" ht="18.75" customHeight="1" thickBot="1">
      <c r="A17" s="62"/>
      <c r="B17" s="68" t="s">
        <v>13</v>
      </c>
      <c r="C17" s="57"/>
      <c r="D17" s="57"/>
      <c r="E17" s="73">
        <f>1.5*6*D4</f>
        <v>9794.6999999999989</v>
      </c>
      <c r="F17" s="57"/>
      <c r="G17" s="57"/>
      <c r="H17" s="73">
        <f t="shared" ref="H17:H20" si="0">E17</f>
        <v>9794.6999999999989</v>
      </c>
    </row>
    <row r="18" spans="1:8" ht="18.75" customHeight="1" thickBot="1">
      <c r="A18" s="62"/>
      <c r="B18" s="69" t="s">
        <v>14</v>
      </c>
      <c r="C18" s="57"/>
      <c r="D18" s="57"/>
      <c r="E18" s="73">
        <f>0.3*6*D4</f>
        <v>1958.9399999999998</v>
      </c>
      <c r="F18" s="57"/>
      <c r="G18" s="57"/>
      <c r="H18" s="73">
        <f t="shared" si="0"/>
        <v>1958.9399999999998</v>
      </c>
    </row>
    <row r="19" spans="1:8" ht="18.75" customHeight="1" thickBot="1">
      <c r="A19" s="62"/>
      <c r="B19" s="70" t="s">
        <v>15</v>
      </c>
      <c r="C19" s="57"/>
      <c r="D19" s="57"/>
      <c r="E19" s="73">
        <f>0.05*6*D4</f>
        <v>326.49</v>
      </c>
      <c r="F19" s="57"/>
      <c r="G19" s="57"/>
      <c r="H19" s="57">
        <f t="shared" si="0"/>
        <v>326.49</v>
      </c>
    </row>
    <row r="20" spans="1:8" ht="18.75" customHeight="1" thickBot="1">
      <c r="A20" s="62"/>
      <c r="B20" s="75" t="s">
        <v>46</v>
      </c>
      <c r="C20" s="57"/>
      <c r="D20" s="57"/>
      <c r="E20" s="73">
        <f>0.2*6*D4</f>
        <v>1305.96</v>
      </c>
      <c r="F20" s="57"/>
      <c r="G20" s="57"/>
      <c r="H20" s="73">
        <f t="shared" si="0"/>
        <v>1305.96</v>
      </c>
    </row>
    <row r="21" spans="1:8" ht="28.5" customHeight="1" thickBot="1">
      <c r="A21" s="20"/>
      <c r="B21" s="77" t="s">
        <v>16</v>
      </c>
      <c r="C21" s="22"/>
      <c r="D21" s="8"/>
      <c r="E21" s="23"/>
      <c r="F21" s="23"/>
      <c r="G21" s="16"/>
      <c r="H21" s="13"/>
    </row>
    <row r="22" spans="1:8">
      <c r="A22" s="11"/>
      <c r="B22" s="25" t="s">
        <v>17</v>
      </c>
      <c r="C22" s="95"/>
      <c r="D22" s="99"/>
      <c r="E22" s="26"/>
      <c r="F22" s="26"/>
      <c r="G22" s="27"/>
      <c r="H22" s="97">
        <f>E23+F23+G23</f>
        <v>16011.36</v>
      </c>
    </row>
    <row r="23" spans="1:8" ht="17.25" customHeight="1" thickBot="1">
      <c r="A23" s="11"/>
      <c r="B23" s="28" t="s">
        <v>18</v>
      </c>
      <c r="C23" s="96"/>
      <c r="D23" s="100"/>
      <c r="E23" s="29">
        <f>2.2*D4*6</f>
        <v>14365.560000000001</v>
      </c>
      <c r="F23" s="29"/>
      <c r="G23" s="30">
        <f>210+51.8+1095+145+144</f>
        <v>1645.8</v>
      </c>
      <c r="H23" s="98"/>
    </row>
    <row r="24" spans="1:8" ht="29.25" customHeight="1" thickBot="1">
      <c r="A24" s="11"/>
      <c r="B24" s="78" t="s">
        <v>19</v>
      </c>
      <c r="C24" s="22"/>
      <c r="D24" s="8"/>
      <c r="E24" s="23">
        <f>0.3*D4*6</f>
        <v>1958.9399999999996</v>
      </c>
      <c r="F24" s="23"/>
      <c r="G24" s="16"/>
      <c r="H24" s="13">
        <f>E24+F24+G24</f>
        <v>1958.9399999999996</v>
      </c>
    </row>
    <row r="25" spans="1:8">
      <c r="A25" s="20"/>
      <c r="B25" s="24" t="s">
        <v>20</v>
      </c>
      <c r="C25" s="12"/>
      <c r="D25" s="31"/>
      <c r="E25" s="116">
        <f>0.04*D4*6</f>
        <v>261.19200000000001</v>
      </c>
      <c r="F25" s="26"/>
      <c r="G25" s="27"/>
      <c r="H25" s="32"/>
    </row>
    <row r="26" spans="1:8" ht="15.75" thickBot="1">
      <c r="A26" s="33"/>
      <c r="B26" s="28" t="s">
        <v>21</v>
      </c>
      <c r="C26" s="14"/>
      <c r="D26" s="34"/>
      <c r="E26" s="117"/>
      <c r="F26" s="30"/>
      <c r="G26" s="30"/>
      <c r="H26" s="35">
        <f>E25+F26+G26</f>
        <v>261.19200000000001</v>
      </c>
    </row>
    <row r="27" spans="1:8" ht="29.25" thickBot="1">
      <c r="A27" s="33"/>
      <c r="B27" s="77" t="s">
        <v>22</v>
      </c>
      <c r="C27" s="36"/>
      <c r="D27" s="14"/>
      <c r="E27" s="29"/>
      <c r="F27" s="29"/>
      <c r="G27" s="30"/>
      <c r="H27" s="35"/>
    </row>
    <row r="28" spans="1:8" ht="15.75" thickBot="1">
      <c r="A28" s="15"/>
      <c r="B28" s="37" t="s">
        <v>23</v>
      </c>
      <c r="C28" s="8"/>
      <c r="D28" s="8"/>
      <c r="E28" s="16">
        <f>1.4*6*D4</f>
        <v>9141.7199999999975</v>
      </c>
      <c r="F28" s="16"/>
      <c r="G28" s="16"/>
      <c r="H28" s="35">
        <f>E28+F28+G28</f>
        <v>9141.7199999999975</v>
      </c>
    </row>
    <row r="29" spans="1:8" ht="30">
      <c r="A29" s="11"/>
      <c r="B29" s="37" t="s">
        <v>24</v>
      </c>
      <c r="C29" s="8"/>
      <c r="D29" s="8"/>
      <c r="E29" s="21">
        <f>0.2*D4*6</f>
        <v>1305.96</v>
      </c>
      <c r="F29" s="21"/>
      <c r="G29" s="16"/>
      <c r="H29" s="38">
        <f>E29+F29+G29</f>
        <v>1305.96</v>
      </c>
    </row>
    <row r="30" spans="1:8" ht="15.75" thickBot="1">
      <c r="A30" s="11"/>
      <c r="B30" s="39" t="s">
        <v>25</v>
      </c>
      <c r="C30" s="40"/>
      <c r="D30" s="8"/>
      <c r="E30" s="21">
        <f>0.02*D4*6</f>
        <v>130.596</v>
      </c>
      <c r="F30" s="21"/>
      <c r="G30" s="27"/>
      <c r="H30" s="35">
        <f>E30+F30+G30</f>
        <v>130.596</v>
      </c>
    </row>
    <row r="31" spans="1:8" ht="16.5" thickBot="1">
      <c r="A31" s="11"/>
      <c r="B31" s="81" t="s">
        <v>50</v>
      </c>
      <c r="C31" s="59"/>
      <c r="D31" s="12"/>
      <c r="E31" s="84">
        <f>0.5*6*D4</f>
        <v>3264.8999999999996</v>
      </c>
      <c r="F31" s="84"/>
      <c r="G31" s="27">
        <f>600+33+95</f>
        <v>728</v>
      </c>
      <c r="H31" s="32">
        <f>E31+G31</f>
        <v>3992.8999999999996</v>
      </c>
    </row>
    <row r="32" spans="1:8" ht="15.75" thickBot="1">
      <c r="A32" s="17"/>
      <c r="B32" s="41" t="s">
        <v>26</v>
      </c>
      <c r="C32" s="110"/>
      <c r="D32" s="95"/>
      <c r="E32" s="113">
        <f>5.15*D4*6</f>
        <v>33628.47</v>
      </c>
      <c r="F32" s="104"/>
      <c r="G32" s="104"/>
      <c r="H32" s="107">
        <f>E32</f>
        <v>33628.47</v>
      </c>
    </row>
    <row r="33" spans="1:11">
      <c r="A33" s="20"/>
      <c r="B33" s="42" t="s">
        <v>27</v>
      </c>
      <c r="C33" s="111"/>
      <c r="D33" s="102"/>
      <c r="E33" s="114"/>
      <c r="F33" s="105"/>
      <c r="G33" s="105"/>
      <c r="H33" s="108"/>
    </row>
    <row r="34" spans="1:11" ht="15.75" thickBot="1">
      <c r="A34" s="11"/>
      <c r="B34" s="43" t="s">
        <v>28</v>
      </c>
      <c r="C34" s="112"/>
      <c r="D34" s="96"/>
      <c r="E34" s="115"/>
      <c r="F34" s="106"/>
      <c r="G34" s="106"/>
      <c r="H34" s="109"/>
    </row>
    <row r="35" spans="1:11" ht="30.75" thickBot="1">
      <c r="A35" s="17"/>
      <c r="B35" s="37" t="s">
        <v>29</v>
      </c>
      <c r="C35" s="8"/>
      <c r="D35" s="8"/>
      <c r="E35" s="44">
        <f>0.03*D4*6</f>
        <v>195.89400000000001</v>
      </c>
      <c r="F35" s="45"/>
      <c r="G35" s="16"/>
      <c r="H35" s="35">
        <f>E35+F35+G35</f>
        <v>195.89400000000001</v>
      </c>
    </row>
    <row r="36" spans="1:11" ht="45" customHeight="1" thickBot="1">
      <c r="A36" s="15"/>
      <c r="B36" s="79" t="s">
        <v>30</v>
      </c>
      <c r="C36" s="8"/>
      <c r="D36" s="8"/>
      <c r="E36" s="16"/>
      <c r="F36" s="16"/>
      <c r="G36" s="16"/>
      <c r="H36" s="35"/>
    </row>
    <row r="37" spans="1:11" ht="15.75" thickBot="1">
      <c r="A37" s="15"/>
      <c r="B37" s="46" t="s">
        <v>31</v>
      </c>
      <c r="C37" s="8"/>
      <c r="D37" s="8"/>
      <c r="E37" s="16">
        <f>0.92*D4*6</f>
        <v>6007.4160000000002</v>
      </c>
      <c r="F37" s="16"/>
      <c r="G37" s="16"/>
      <c r="H37" s="35">
        <f>E37+F37+G37</f>
        <v>6007.4160000000002</v>
      </c>
    </row>
    <row r="38" spans="1:11">
      <c r="A38" s="47"/>
      <c r="B38" s="46" t="s">
        <v>32</v>
      </c>
      <c r="C38" s="8"/>
      <c r="D38" s="8"/>
      <c r="E38" s="44">
        <f>1.55*D4*6</f>
        <v>10121.19</v>
      </c>
      <c r="F38" s="45"/>
      <c r="G38" s="16"/>
      <c r="H38" s="35">
        <f>E38+F38+G38</f>
        <v>10121.19</v>
      </c>
      <c r="K38" t="s">
        <v>33</v>
      </c>
    </row>
    <row r="39" spans="1:11" ht="15.75" thickBot="1">
      <c r="A39" s="47"/>
      <c r="B39" s="46" t="s">
        <v>34</v>
      </c>
      <c r="C39" s="8"/>
      <c r="D39" s="8"/>
      <c r="E39" s="19">
        <f>5.5*D4*6</f>
        <v>35913.899999999994</v>
      </c>
      <c r="F39" s="19"/>
      <c r="G39" s="16"/>
      <c r="H39" s="35">
        <f>E39+F39+G39</f>
        <v>35913.899999999994</v>
      </c>
    </row>
    <row r="40" spans="1:11" ht="15.75" thickBot="1">
      <c r="A40" s="47"/>
      <c r="B40" s="85" t="s">
        <v>48</v>
      </c>
      <c r="C40" s="8"/>
      <c r="D40" s="8"/>
      <c r="E40" s="19"/>
      <c r="F40" s="19"/>
      <c r="G40" s="16"/>
      <c r="H40" s="35"/>
    </row>
    <row r="41" spans="1:11">
      <c r="A41" s="47"/>
      <c r="B41" s="88" t="s">
        <v>51</v>
      </c>
      <c r="C41" s="8"/>
      <c r="D41" s="8"/>
      <c r="E41" s="19">
        <f>4.6*6*D4</f>
        <v>30037.079999999998</v>
      </c>
      <c r="F41" s="19"/>
      <c r="G41" s="16"/>
      <c r="H41" s="35"/>
    </row>
    <row r="42" spans="1:11" ht="15.75" customHeight="1">
      <c r="A42" s="47"/>
      <c r="B42" s="89" t="s">
        <v>55</v>
      </c>
      <c r="C42" s="8"/>
      <c r="D42" s="8"/>
      <c r="E42" s="19"/>
      <c r="F42" s="19"/>
      <c r="G42" s="16"/>
      <c r="H42" s="35"/>
    </row>
    <row r="43" spans="1:11" ht="30">
      <c r="A43" s="47"/>
      <c r="B43" s="90" t="s">
        <v>56</v>
      </c>
      <c r="C43" s="91"/>
      <c r="D43" s="91"/>
      <c r="E43" s="92"/>
      <c r="F43" s="92">
        <v>164.9</v>
      </c>
      <c r="G43" s="92">
        <f>926.01+55+5400</f>
        <v>6381.01</v>
      </c>
      <c r="H43" s="93">
        <f>F43+G43</f>
        <v>6545.91</v>
      </c>
    </row>
    <row r="44" spans="1:11" ht="24.75" customHeight="1">
      <c r="A44" s="17"/>
      <c r="B44" s="48" t="s">
        <v>35</v>
      </c>
      <c r="C44" s="8"/>
      <c r="D44" s="8"/>
      <c r="E44" s="49">
        <f>SUM(E8:E41)</f>
        <v>205492.80599999998</v>
      </c>
      <c r="F44" s="45">
        <f>SUM(F8:F43)</f>
        <v>164.9</v>
      </c>
      <c r="G44" s="45">
        <f>SUM(G8:G43)</f>
        <v>9054.8100000000013</v>
      </c>
      <c r="H44" s="45">
        <f>SUM(H8:H43)</f>
        <v>184675.43600000002</v>
      </c>
      <c r="I44" s="50"/>
      <c r="J44" s="50"/>
    </row>
    <row r="45" spans="1:11" ht="27" customHeight="1">
      <c r="A45" s="17"/>
      <c r="B45" s="51" t="s">
        <v>36</v>
      </c>
      <c r="C45" s="8"/>
      <c r="D45" s="8"/>
      <c r="E45" s="49"/>
      <c r="F45" s="45"/>
      <c r="G45" s="45"/>
      <c r="H45" s="80">
        <f>H44-E44</f>
        <v>-20817.369999999966</v>
      </c>
      <c r="J45" s="50"/>
    </row>
    <row r="46" spans="1:11" ht="21" customHeight="1">
      <c r="A46" s="17"/>
      <c r="B46" s="18" t="s">
        <v>37</v>
      </c>
      <c r="C46" s="8"/>
      <c r="D46" s="8"/>
      <c r="E46" s="9"/>
      <c r="F46" s="16"/>
      <c r="G46" s="16"/>
      <c r="H46" s="80">
        <v>21750.61</v>
      </c>
      <c r="J46" s="50"/>
    </row>
    <row r="48" spans="1:11">
      <c r="B48" s="87" t="s">
        <v>54</v>
      </c>
      <c r="E48" s="53"/>
      <c r="F48" s="50"/>
      <c r="H48" s="52"/>
    </row>
    <row r="49" spans="5:8">
      <c r="E49" s="53"/>
      <c r="F49" s="53"/>
      <c r="H49" s="52"/>
    </row>
  </sheetData>
  <mergeCells count="18">
    <mergeCell ref="E25:E26"/>
    <mergeCell ref="D8:D10"/>
    <mergeCell ref="E8:E10"/>
    <mergeCell ref="F8:F10"/>
    <mergeCell ref="G8:G10"/>
    <mergeCell ref="G32:G34"/>
    <mergeCell ref="H32:H34"/>
    <mergeCell ref="C32:C34"/>
    <mergeCell ref="D32:D34"/>
    <mergeCell ref="F32:F34"/>
    <mergeCell ref="E32:E34"/>
    <mergeCell ref="B1:H1"/>
    <mergeCell ref="C22:C23"/>
    <mergeCell ref="H22:H23"/>
    <mergeCell ref="D22:D23"/>
    <mergeCell ref="H8:H10"/>
    <mergeCell ref="C8:C10"/>
    <mergeCell ref="B2:I2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2019(6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2020-04-24T04:05:39Z</dcterms:modified>
</cp:coreProperties>
</file>