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2019г. (5 месяцев)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G32" i="1"/>
  <c r="H32"/>
  <c r="H8"/>
  <c r="G8"/>
  <c r="G18"/>
  <c r="G29"/>
  <c r="H18"/>
  <c r="E18"/>
  <c r="E11"/>
  <c r="E40"/>
  <c r="E39"/>
  <c r="E38"/>
  <c r="E36"/>
  <c r="E33"/>
  <c r="E32"/>
  <c r="E31"/>
  <c r="E30"/>
  <c r="E29"/>
  <c r="E26"/>
  <c r="E25"/>
  <c r="E24"/>
  <c r="E21"/>
  <c r="E20"/>
  <c r="E19"/>
  <c r="E15"/>
  <c r="E13"/>
  <c r="E12"/>
  <c r="E8"/>
  <c r="E4"/>
  <c r="E41"/>
  <c r="H40"/>
  <c r="H39"/>
  <c r="H38"/>
  <c r="H36"/>
  <c r="H33"/>
  <c r="H13"/>
  <c r="H12"/>
  <c r="H30"/>
  <c r="H29"/>
  <c r="H27"/>
  <c r="H25"/>
  <c r="H23"/>
  <c r="H20"/>
  <c r="H21"/>
  <c r="H11"/>
  <c r="H19"/>
  <c r="H15"/>
  <c r="G41" l="1"/>
  <c r="H31"/>
  <c r="H41" s="1"/>
  <c r="H42" l="1"/>
</calcChain>
</file>

<file path=xl/sharedStrings.xml><?xml version="1.0" encoding="utf-8"?>
<sst xmlns="http://schemas.openxmlformats.org/spreadsheetml/2006/main" count="53" uniqueCount="53">
  <si>
    <t>№ п/п</t>
  </si>
  <si>
    <t>Наименование работ</t>
  </si>
  <si>
    <t>Ед. изм.</t>
  </si>
  <si>
    <t>Объем</t>
  </si>
  <si>
    <t>Годовая плата,               руб.</t>
  </si>
  <si>
    <t>Материалы,                руб.</t>
  </si>
  <si>
    <t>м2</t>
  </si>
  <si>
    <t>I.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</si>
  <si>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</si>
  <si>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Общие работы, выполняемые для надлежащего содержания систем водоснабжения, отопления и водоотведения, в т.ч.</t>
  </si>
  <si>
    <t>2.1. Промывка и регулировка системы отопления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</si>
  <si>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</si>
  <si>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</si>
  <si>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</si>
  <si>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</si>
  <si>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</si>
  <si>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</si>
  <si>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</si>
  <si>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очистка от снега, льда, посыпка песком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</si>
  <si>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</si>
  <si>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</si>
  <si>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подметание, очистка от снега и наледи, посыпка песком площадки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</si>
  <si>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</si>
  <si>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</si>
  <si>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</si>
  <si>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3.3. Уборка крыльца, площадки перед входом в подъезд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</si>
  <si>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</si>
  <si>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</si>
  <si>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</si>
  <si>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</si>
  <si>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</si>
  <si>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</si>
  <si>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</si>
  <si>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 </t>
  </si>
  <si>
    <t xml:space="preserve">Расходы на управление 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</si>
  <si>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</si>
  <si>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</si>
  <si>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31/12/2019</t>
  </si>
  <si>
    <t>Итого стоимость работ, руб.</t>
  </si>
  <si>
    <t>Стоимость выполненных доп.работ (за отчетный период), руб.</t>
  </si>
  <si>
    <r>
      <t>1.1.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Контроль за техническим состоянием систем инженерно-технического обеспечения в МКД (частичные осмотры отдельных инженерных элементов) :</t>
    </r>
  </si>
  <si>
    <r>
      <t>1)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водоснабжения и водоотведения – 1 раз в месяц</t>
    </r>
  </si>
  <si>
    <r>
      <t>2)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отопления ( в отопительный период) – 2 раза в месяц</t>
    </r>
  </si>
  <si>
    <t xml:space="preserve">3)электрооборудования – 1 раз в месяц                                                          </t>
  </si>
  <si>
    <t>1.3. Обслуживание теплового узла</t>
  </si>
  <si>
    <t>2. Работы, выполняемые в целях надлежащего содержания систем теплоснабжения</t>
  </si>
  <si>
    <t>1.4. Проведение дератизации и дезинсекции помещений подвала (площадь подвала)</t>
  </si>
  <si>
    <t>Стоимость  за 1 кв.м общей площади  26,80 руб.</t>
  </si>
  <si>
    <r>
      <t>1.1.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2"/>
        <color rgb="FF000000"/>
        <rFont val="Times New Roman"/>
        <family val="1"/>
        <charset val="204"/>
      </rPr>
      <t>Съем показаний ИПУ и ОДПУ</t>
    </r>
  </si>
  <si>
    <t>1.4. Поверка теплового прибора учета</t>
  </si>
  <si>
    <t>3.4. Уборка и выкашивание газонов – 161,82 кв.м.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</si>
  <si>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управляющей компании ООО"Континент" о выполнении договора 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содержанию и текущему ремонту жилого дома № 15 по ул. Котовского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период правления с 01.07.2019 по 31.12.2019 г. (6 месяцев)</t>
  </si>
  <si>
    <t xml:space="preserve">Составила:инженер  ООО"Континент": Каминская Н.И. 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</si>
</sst>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vertical="top"/>
    </xf>
    <xf numFmtId="49" fontId="1" fillId="0" borderId="1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2" fontId="5" fillId="2" borderId="1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right" vertical="top"/>
    </xf>
    <xf numFmtId="2" fontId="1" fillId="2" borderId="1" xfId="0" applyNumberFormat="1" applyFont="1" applyFill="1" applyBorder="1" applyAlignment="1" applyProtection="1">
      <alignment horizontal="right"/>
    </xf>
    <xf numFmtId="0" fontId="1" fillId="0" borderId="6" xfId="0" applyNumberFormat="1" applyFont="1" applyFill="1" applyBorder="1" applyAlignment="1" applyProtection="1"/>
    <xf numFmtId="2" fontId="1" fillId="2" borderId="4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2" fontId="1" fillId="2" borderId="8" xfId="0" applyNumberFormat="1" applyFont="1" applyFill="1" applyBorder="1" applyAlignment="1" applyProtection="1"/>
    <xf numFmtId="2" fontId="1" fillId="2" borderId="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>
      <alignment vertical="top" wrapText="1"/>
    </xf>
    <xf numFmtId="2" fontId="1" fillId="2" borderId="15" xfId="0" applyNumberFormat="1" applyFont="1" applyFill="1" applyBorder="1" applyAlignment="1" applyProtection="1"/>
    <xf numFmtId="2" fontId="1" fillId="2" borderId="5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2" fontId="1" fillId="0" borderId="16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right"/>
    </xf>
    <xf numFmtId="0" fontId="1" fillId="0" borderId="15" xfId="0" applyNumberFormat="1" applyFont="1" applyFill="1" applyBorder="1" applyAlignment="1" applyProtection="1"/>
    <xf numFmtId="2" fontId="1" fillId="0" borderId="5" xfId="0" applyNumberFormat="1" applyFont="1" applyFill="1" applyBorder="1" applyAlignment="1" applyProtection="1">
      <alignment horizontal="right" vertical="center"/>
    </xf>
    <xf numFmtId="0" fontId="1" fillId="0" borderId="17" xfId="0" applyNumberFormat="1" applyFont="1" applyFill="1" applyBorder="1" applyAlignment="1" applyProtection="1"/>
    <xf numFmtId="0" fontId="4" fillId="0" borderId="12" xfId="0" applyNumberFormat="1" applyFont="1" applyFill="1" applyBorder="1" applyAlignment="1" applyProtection="1">
      <alignment wrapText="1"/>
    </xf>
    <xf numFmtId="2" fontId="1" fillId="0" borderId="5" xfId="0" applyNumberFormat="1" applyFont="1" applyFill="1" applyBorder="1" applyAlignment="1" applyProtection="1">
      <alignment horizontal="right"/>
    </xf>
    <xf numFmtId="0" fontId="4" fillId="0" borderId="18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/>
    </xf>
    <xf numFmtId="0" fontId="6" fillId="0" borderId="19" xfId="0" applyNumberFormat="1" applyFont="1" applyFill="1" applyBorder="1" applyAlignment="1" applyProtection="1">
      <alignment horizontal="center" wrapText="1"/>
    </xf>
    <xf numFmtId="0" fontId="4" fillId="0" borderId="21" xfId="0" applyNumberFormat="1" applyFont="1" applyFill="1" applyBorder="1" applyAlignment="1" applyProtection="1">
      <alignment wrapText="1"/>
    </xf>
    <xf numFmtId="0" fontId="4" fillId="0" borderId="14" xfId="0" applyNumberFormat="1" applyFont="1" applyFill="1" applyBorder="1" applyAlignment="1" applyProtection="1">
      <alignment wrapText="1"/>
    </xf>
    <xf numFmtId="2" fontId="5" fillId="0" borderId="1" xfId="0" applyNumberFormat="1" applyFont="1" applyFill="1" applyBorder="1" applyAlignment="1" applyProtection="1"/>
    <xf numFmtId="2" fontId="3" fillId="2" borderId="1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wrapText="1"/>
    </xf>
    <xf numFmtId="49" fontId="3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wrapText="1"/>
    </xf>
    <xf numFmtId="2" fontId="3" fillId="0" borderId="1" xfId="0" applyNumberFormat="1" applyFont="1" applyFill="1" applyBorder="1" applyAlignment="1" applyProtection="1"/>
    <xf numFmtId="2" fontId="1" fillId="0" borderId="0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>
      <alignment wrapText="1"/>
    </xf>
    <xf numFmtId="2" fontId="3" fillId="2" borderId="23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2" fontId="0" fillId="0" borderId="0" xfId="0" applyNumberFormat="1"/>
    <xf numFmtId="0" fontId="9" fillId="0" borderId="1" xfId="0" applyNumberFormat="1" applyFont="1" applyFill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2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/>
    <xf numFmtId="49" fontId="1" fillId="0" borderId="5" xfId="0" applyNumberFormat="1" applyFont="1" applyFill="1" applyBorder="1" applyAlignment="1" applyProtection="1">
      <alignment horizontal="right" vertical="top"/>
    </xf>
    <xf numFmtId="49" fontId="1" fillId="0" borderId="25" xfId="0" applyNumberFormat="1" applyFont="1" applyFill="1" applyBorder="1" applyAlignment="1" applyProtection="1">
      <alignment horizontal="right"/>
    </xf>
    <xf numFmtId="0" fontId="8" fillId="0" borderId="3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4" fillId="0" borderId="10" xfId="0" applyFont="1" applyBorder="1" applyAlignment="1">
      <alignment wrapText="1"/>
    </xf>
    <xf numFmtId="0" fontId="6" fillId="0" borderId="9" xfId="0" applyFont="1" applyBorder="1" applyAlignment="1">
      <alignment horizontal="center"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6" fillId="0" borderId="2" xfId="0" applyFont="1" applyBorder="1" applyAlignment="1">
      <alignment horizontal="left" wrapText="1"/>
    </xf>
    <xf numFmtId="0" fontId="8" fillId="3" borderId="18" xfId="0" applyFont="1" applyFill="1" applyBorder="1" applyAlignment="1">
      <alignment wrapText="1"/>
    </xf>
    <xf numFmtId="2" fontId="1" fillId="0" borderId="5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>
      <alignment horizontal="center"/>
    </xf>
    <xf numFmtId="0" fontId="4" fillId="0" borderId="11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2" xfId="0" applyNumberFormat="1" applyFont="1" applyFill="1" applyBorder="1" applyAlignment="1" applyProtection="1">
      <alignment horizontal="left" vertical="top" wrapText="1"/>
    </xf>
    <xf numFmtId="0" fontId="4" fillId="0" borderId="9" xfId="0" applyNumberFormat="1" applyFont="1" applyFill="1" applyBorder="1" applyAlignment="1" applyProtection="1">
      <alignment horizontal="left" vertical="top" wrapText="1"/>
    </xf>
    <xf numFmtId="0" fontId="6" fillId="0" borderId="9" xfId="0" applyNumberFormat="1" applyFont="1" applyFill="1" applyBorder="1" applyAlignment="1" applyProtection="1">
      <alignment horizontal="left" wrapText="1"/>
    </xf>
    <xf numFmtId="4" fontId="3" fillId="0" borderId="24" xfId="0" applyNumberFormat="1" applyFont="1" applyBorder="1"/>
    <xf numFmtId="0" fontId="8" fillId="0" borderId="0" xfId="0" applyFont="1"/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wrapText="1"/>
    </xf>
    <xf numFmtId="2" fontId="1" fillId="2" borderId="3" xfId="0" applyNumberFormat="1" applyFont="1" applyFill="1" applyBorder="1" applyAlignment="1" applyProtection="1">
      <alignment horizontal="right"/>
    </xf>
    <xf numFmtId="0" fontId="2" fillId="0" borderId="0" xfId="0" applyFont="1"/>
    <xf numFmtId="0" fontId="11" fillId="0" borderId="0" xfId="0" applyFont="1" applyAlignment="1">
      <alignment horizontal="right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2" fontId="1" fillId="0" borderId="8" xfId="0" applyNumberFormat="1" applyFont="1" applyFill="1" applyBorder="1" applyAlignment="1" applyProtection="1">
      <alignment horizontal="center" vertical="center"/>
    </xf>
    <xf numFmtId="2" fontId="1" fillId="0" borderId="15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15" xfId="0" applyNumberFormat="1" applyFont="1" applyFill="1" applyBorder="1" applyAlignment="1" applyProtection="1">
      <alignment horizontal="center"/>
    </xf>
    <xf numFmtId="2" fontId="1" fillId="0" borderId="3" xfId="0" applyNumberFormat="1" applyFont="1" applyFill="1" applyBorder="1" applyAlignment="1" applyProtection="1">
      <alignment horizontal="center"/>
    </xf>
    <xf numFmtId="2" fontId="1" fillId="0" borderId="16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13" fillId="0" borderId="22" xfId="0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/>
    </xf>
    <xf numFmtId="2" fontId="3" fillId="2" borderId="16" xfId="0" applyNumberFormat="1" applyFont="1" applyFill="1" applyBorder="1" applyAlignment="1" applyProtection="1">
      <alignment horizontal="center"/>
    </xf>
    <xf numFmtId="2" fontId="3" fillId="2" borderId="5" xfId="0" applyNumberFormat="1" applyFont="1" applyFill="1" applyBorder="1" applyAlignment="1" applyProtection="1">
      <alignment horizontal="center"/>
    </xf>
    <xf numFmtId="2" fontId="1" fillId="0" borderId="3" xfId="0" applyNumberFormat="1" applyFont="1" applyFill="1" applyBorder="1" applyAlignment="1" applyProtection="1">
      <alignment horizontal="right"/>
    </xf>
    <xf numFmtId="2" fontId="1" fillId="0" borderId="16" xfId="0" applyNumberFormat="1" applyFont="1" applyFill="1" applyBorder="1" applyAlignment="1" applyProtection="1">
      <alignment horizontal="right"/>
    </xf>
    <xf numFmtId="2" fontId="1" fillId="0" borderId="5" xfId="0" applyNumberFormat="1" applyFont="1" applyFill="1" applyBorder="1" applyAlignment="1" applyProtection="1">
      <alignment horizontal="right"/>
    </xf>
    <xf numFmtId="0" fontId="1" fillId="0" borderId="2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22" xfId="0" applyNumberFormat="1" applyFont="1" applyFill="1" applyBorder="1" applyAlignment="1" applyProtection="1">
      <alignment horizontal="center"/>
    </xf>
    <xf numFmtId="2" fontId="5" fillId="0" borderId="3" xfId="0" applyNumberFormat="1" applyFont="1" applyFill="1" applyBorder="1" applyAlignment="1" applyProtection="1">
      <alignment horizontal="right"/>
    </xf>
    <xf numFmtId="2" fontId="5" fillId="0" borderId="16" xfId="0" applyNumberFormat="1" applyFont="1" applyFill="1" applyBorder="1" applyAlignment="1" applyProtection="1">
      <alignment horizontal="right"/>
    </xf>
    <xf numFmtId="2" fontId="5" fillId="0" borderId="5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/>
    </xf>
    <xf numFmtId="2" fontId="1" fillId="2" borderId="5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topLeftCell="A28" zoomScale="125" zoomScaleNormal="125" workbookViewId="0">
      <selection activeCell="J39" sqref="J38:J39"/>
    </sheetView>
  </sheetViews>
  <sheetFormatPr defaultColWidth="8.85546875" defaultRowHeight="15" customHeight="1"/>
  <cols>
    <col min="1" max="1" width="4.140625" customWidth="1"/>
    <col min="2" max="2" width="63.28515625" customWidth="1"/>
    <col min="3" max="3" width="5.42578125" customWidth="1"/>
    <col min="4" max="4" width="7.85546875" customWidth="1"/>
    <col min="5" max="6" width="10.5703125" customWidth="1"/>
    <col min="7" max="7" width="8.140625" customWidth="1"/>
    <col min="8" max="8" width="10.42578125" customWidth="1"/>
    <col min="9" max="10" width="9.7109375" customWidth="1"/>
  </cols>
  <sheetData>
    <row r="1" spans="1:10" ht="23.25" customHeight="1">
      <c r="B1" s="87"/>
      <c r="C1" s="87"/>
      <c r="D1" s="87"/>
      <c r="E1" s="87"/>
      <c r="F1" s="87"/>
      <c r="G1" s="87"/>
      <c r="H1" s="87"/>
    </row>
    <row r="2" spans="1:10" ht="65.25" customHeight="1">
      <c r="B2" s="98" t="s">
        <v>51</v>
      </c>
      <c r="C2" s="98"/>
      <c r="D2" s="98"/>
      <c r="E2" s="98"/>
      <c r="F2" s="98"/>
      <c r="G2" s="98"/>
      <c r="H2" s="98"/>
      <c r="I2" s="98"/>
      <c r="J2" s="1"/>
    </row>
    <row r="3" spans="1:10" ht="106.5" customHeight="1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57" t="s">
        <v>39</v>
      </c>
      <c r="G3" s="2" t="s">
        <v>5</v>
      </c>
      <c r="H3" s="57" t="s">
        <v>38</v>
      </c>
    </row>
    <row r="4" spans="1:10" ht="27.75" customHeight="1">
      <c r="A4" s="2"/>
      <c r="B4" s="61" t="s">
        <v>47</v>
      </c>
      <c r="C4" s="55" t="s">
        <v>6</v>
      </c>
      <c r="D4" s="56">
        <v>1085.7</v>
      </c>
      <c r="E4" s="4">
        <f>D4*26.8*6</f>
        <v>174580.56</v>
      </c>
      <c r="F4" s="5"/>
      <c r="G4" s="5"/>
      <c r="H4" s="5"/>
    </row>
    <row r="5" spans="1:10" ht="40.5" customHeight="1">
      <c r="A5" s="6" t="s">
        <v>7</v>
      </c>
      <c r="B5" s="7" t="s">
        <v>8</v>
      </c>
      <c r="C5" s="8"/>
      <c r="D5" s="8"/>
      <c r="E5" s="9"/>
      <c r="F5" s="9"/>
      <c r="G5" s="9"/>
      <c r="H5" s="9"/>
    </row>
    <row r="6" spans="1:10" ht="31.5" customHeight="1">
      <c r="A6" s="10">
        <v>1</v>
      </c>
      <c r="B6" s="7" t="s">
        <v>9</v>
      </c>
      <c r="C6" s="8"/>
      <c r="D6" s="8"/>
      <c r="E6" s="9"/>
      <c r="F6" s="9"/>
      <c r="G6" s="9"/>
      <c r="H6" s="9"/>
    </row>
    <row r="7" spans="1:10" ht="45.75">
      <c r="A7" s="11"/>
      <c r="B7" s="84" t="s">
        <v>40</v>
      </c>
      <c r="C7" s="8"/>
      <c r="D7" s="8"/>
      <c r="E7" s="9"/>
      <c r="F7" s="9"/>
      <c r="G7" s="9"/>
      <c r="H7" s="13"/>
    </row>
    <row r="8" spans="1:10" ht="15.75">
      <c r="A8" s="64"/>
      <c r="B8" s="65" t="s">
        <v>41</v>
      </c>
      <c r="C8" s="88"/>
      <c r="D8" s="88"/>
      <c r="E8" s="94">
        <f>2.7*D4*6</f>
        <v>17588.340000000004</v>
      </c>
      <c r="F8" s="88"/>
      <c r="G8" s="88">
        <f>100</f>
        <v>100</v>
      </c>
      <c r="H8" s="94">
        <f>E8+F8+G8</f>
        <v>17688.340000000004</v>
      </c>
    </row>
    <row r="9" spans="1:10" ht="15.75">
      <c r="A9" s="64"/>
      <c r="B9" s="66" t="s">
        <v>42</v>
      </c>
      <c r="C9" s="97"/>
      <c r="D9" s="97"/>
      <c r="E9" s="95"/>
      <c r="F9" s="97"/>
      <c r="G9" s="97"/>
      <c r="H9" s="95"/>
    </row>
    <row r="10" spans="1:10" ht="18.75" customHeight="1" thickBot="1">
      <c r="A10" s="63"/>
      <c r="B10" s="62" t="s">
        <v>43</v>
      </c>
      <c r="C10" s="89"/>
      <c r="D10" s="89"/>
      <c r="E10" s="96"/>
      <c r="F10" s="89"/>
      <c r="G10" s="89"/>
      <c r="H10" s="96"/>
    </row>
    <row r="11" spans="1:10" ht="18.75" customHeight="1" thickBot="1">
      <c r="A11" s="63"/>
      <c r="B11" s="73" t="s">
        <v>48</v>
      </c>
      <c r="C11" s="59"/>
      <c r="D11" s="59"/>
      <c r="E11" s="75">
        <f>0.6*6*D4</f>
        <v>3908.52</v>
      </c>
      <c r="F11" s="59"/>
      <c r="G11" s="59"/>
      <c r="H11" s="75">
        <f>E11</f>
        <v>3908.52</v>
      </c>
    </row>
    <row r="12" spans="1:10" ht="18.75" customHeight="1" thickBot="1">
      <c r="A12" s="63"/>
      <c r="B12" s="83" t="s">
        <v>44</v>
      </c>
      <c r="C12" s="59"/>
      <c r="D12" s="59"/>
      <c r="E12" s="75">
        <f>1.3*6*D4</f>
        <v>8468.4600000000009</v>
      </c>
      <c r="F12" s="59"/>
      <c r="G12" s="59"/>
      <c r="H12" s="75">
        <f>E12</f>
        <v>8468.4600000000009</v>
      </c>
    </row>
    <row r="13" spans="1:10" ht="18.75" customHeight="1" thickBot="1">
      <c r="A13" s="63"/>
      <c r="B13" s="83" t="s">
        <v>49</v>
      </c>
      <c r="C13" s="59"/>
      <c r="D13" s="59"/>
      <c r="E13" s="75">
        <f>1*6*D4</f>
        <v>6514.2000000000007</v>
      </c>
      <c r="F13" s="59"/>
      <c r="G13" s="59"/>
      <c r="H13" s="75">
        <f>E13</f>
        <v>6514.2000000000007</v>
      </c>
    </row>
    <row r="14" spans="1:10" ht="30.75" customHeight="1" thickBot="1">
      <c r="A14" s="63"/>
      <c r="B14" s="72" t="s">
        <v>45</v>
      </c>
      <c r="C14" s="58"/>
      <c r="D14" s="58"/>
      <c r="E14" s="58"/>
      <c r="F14" s="58"/>
      <c r="G14" s="58"/>
      <c r="H14" s="58"/>
    </row>
    <row r="15" spans="1:10" ht="18.75" customHeight="1" thickBot="1">
      <c r="A15" s="63"/>
      <c r="B15" s="67" t="s">
        <v>10</v>
      </c>
      <c r="C15" s="58"/>
      <c r="D15" s="58"/>
      <c r="E15" s="58">
        <f>0.95*6*D4</f>
        <v>6188.49</v>
      </c>
      <c r="F15" s="58"/>
      <c r="G15" s="58"/>
      <c r="H15" s="58">
        <f>E15</f>
        <v>6188.49</v>
      </c>
    </row>
    <row r="16" spans="1:10" ht="29.25" customHeight="1" thickBot="1">
      <c r="A16" s="63"/>
      <c r="B16" s="77" t="s">
        <v>11</v>
      </c>
      <c r="C16" s="58"/>
      <c r="D16" s="58"/>
      <c r="E16" s="58"/>
      <c r="F16" s="58"/>
      <c r="G16" s="58"/>
      <c r="H16" s="58"/>
    </row>
    <row r="17" spans="1:8" ht="18.75" customHeight="1" thickBot="1">
      <c r="A17" s="63"/>
      <c r="B17" s="68" t="s">
        <v>12</v>
      </c>
      <c r="C17" s="58"/>
      <c r="D17" s="58"/>
      <c r="E17" s="58"/>
      <c r="F17" s="58"/>
      <c r="G17" s="58"/>
      <c r="H17" s="58"/>
    </row>
    <row r="18" spans="1:8" ht="18.75" customHeight="1" thickBot="1">
      <c r="A18" s="63"/>
      <c r="B18" s="69" t="s">
        <v>13</v>
      </c>
      <c r="C18" s="58"/>
      <c r="D18" s="58"/>
      <c r="E18" s="74">
        <f>2.9*6*D4</f>
        <v>18891.18</v>
      </c>
      <c r="F18" s="58"/>
      <c r="G18" s="58">
        <f>51.8+145</f>
        <v>196.8</v>
      </c>
      <c r="H18" s="74">
        <f>E18+F18+G18</f>
        <v>19087.98</v>
      </c>
    </row>
    <row r="19" spans="1:8" ht="18.75" customHeight="1" thickBot="1">
      <c r="A19" s="63"/>
      <c r="B19" s="70" t="s">
        <v>14</v>
      </c>
      <c r="C19" s="58"/>
      <c r="D19" s="58"/>
      <c r="E19" s="74">
        <f>0.4*6*D4</f>
        <v>2605.6800000000003</v>
      </c>
      <c r="F19" s="58"/>
      <c r="G19" s="58"/>
      <c r="H19" s="74">
        <f t="shared" ref="H19:H21" si="0">E19</f>
        <v>2605.6800000000003</v>
      </c>
    </row>
    <row r="20" spans="1:8" ht="18.75" customHeight="1" thickBot="1">
      <c r="A20" s="63"/>
      <c r="B20" s="71" t="s">
        <v>15</v>
      </c>
      <c r="C20" s="58"/>
      <c r="D20" s="58"/>
      <c r="E20" s="74">
        <f>0.02*6*D4</f>
        <v>130.28399999999999</v>
      </c>
      <c r="F20" s="58"/>
      <c r="G20" s="58"/>
      <c r="H20" s="58">
        <f t="shared" si="0"/>
        <v>130.28399999999999</v>
      </c>
    </row>
    <row r="21" spans="1:8" ht="18.75" customHeight="1" thickBot="1">
      <c r="A21" s="63"/>
      <c r="B21" s="76" t="s">
        <v>46</v>
      </c>
      <c r="C21" s="58"/>
      <c r="D21" s="58"/>
      <c r="E21" s="74">
        <f>0.2*6*D4</f>
        <v>1302.8400000000001</v>
      </c>
      <c r="F21" s="58"/>
      <c r="G21" s="58"/>
      <c r="H21" s="74">
        <f t="shared" si="0"/>
        <v>1302.8400000000001</v>
      </c>
    </row>
    <row r="22" spans="1:8" ht="28.5" customHeight="1" thickBot="1">
      <c r="A22" s="20"/>
      <c r="B22" s="78" t="s">
        <v>16</v>
      </c>
      <c r="C22" s="22"/>
      <c r="D22" s="8"/>
      <c r="E22" s="23"/>
      <c r="F22" s="23"/>
      <c r="G22" s="16"/>
      <c r="H22" s="13"/>
    </row>
    <row r="23" spans="1:8">
      <c r="A23" s="11"/>
      <c r="B23" s="25" t="s">
        <v>17</v>
      </c>
      <c r="C23" s="88"/>
      <c r="D23" s="92"/>
      <c r="E23" s="26"/>
      <c r="F23" s="26"/>
      <c r="G23" s="27"/>
      <c r="H23" s="90">
        <f>E24+F24+G24</f>
        <v>10357.578000000001</v>
      </c>
    </row>
    <row r="24" spans="1:8" ht="17.25" customHeight="1" thickBot="1">
      <c r="A24" s="11"/>
      <c r="B24" s="28" t="s">
        <v>18</v>
      </c>
      <c r="C24" s="89"/>
      <c r="D24" s="93"/>
      <c r="E24" s="29">
        <f>1.59*D4*6</f>
        <v>10357.578000000001</v>
      </c>
      <c r="F24" s="29"/>
      <c r="G24" s="30"/>
      <c r="H24" s="91"/>
    </row>
    <row r="25" spans="1:8" ht="29.25" customHeight="1" thickBot="1">
      <c r="A25" s="11"/>
      <c r="B25" s="79" t="s">
        <v>19</v>
      </c>
      <c r="C25" s="22"/>
      <c r="D25" s="8"/>
      <c r="E25" s="23">
        <f>0.3*D4*6</f>
        <v>1954.2599999999998</v>
      </c>
      <c r="F25" s="23"/>
      <c r="G25" s="16"/>
      <c r="H25" s="13">
        <f>E25+F25+G25</f>
        <v>1954.2599999999998</v>
      </c>
    </row>
    <row r="26" spans="1:8">
      <c r="A26" s="20"/>
      <c r="B26" s="24" t="s">
        <v>20</v>
      </c>
      <c r="C26" s="12"/>
      <c r="D26" s="31"/>
      <c r="E26" s="111">
        <f>0.03*D4*6</f>
        <v>195.42599999999999</v>
      </c>
      <c r="F26" s="26"/>
      <c r="G26" s="27"/>
      <c r="H26" s="32"/>
    </row>
    <row r="27" spans="1:8" ht="15.75" thickBot="1">
      <c r="A27" s="33"/>
      <c r="B27" s="28" t="s">
        <v>21</v>
      </c>
      <c r="C27" s="14"/>
      <c r="D27" s="34"/>
      <c r="E27" s="112"/>
      <c r="F27" s="30"/>
      <c r="G27" s="30"/>
      <c r="H27" s="35">
        <f>E26+F27+G27</f>
        <v>195.42599999999999</v>
      </c>
    </row>
    <row r="28" spans="1:8" ht="29.25" thickBot="1">
      <c r="A28" s="33"/>
      <c r="B28" s="78" t="s">
        <v>22</v>
      </c>
      <c r="C28" s="36"/>
      <c r="D28" s="14"/>
      <c r="E28" s="29"/>
      <c r="F28" s="29"/>
      <c r="G28" s="30"/>
      <c r="H28" s="35"/>
    </row>
    <row r="29" spans="1:8" ht="15.75" thickBot="1">
      <c r="A29" s="15"/>
      <c r="B29" s="37" t="s">
        <v>23</v>
      </c>
      <c r="C29" s="8"/>
      <c r="D29" s="8"/>
      <c r="E29" s="16">
        <f>1.1*6*D4</f>
        <v>7165.6200000000008</v>
      </c>
      <c r="F29" s="16"/>
      <c r="G29" s="16">
        <f>395+47+70</f>
        <v>512</v>
      </c>
      <c r="H29" s="35">
        <f>E29+F29+G29</f>
        <v>7677.6200000000008</v>
      </c>
    </row>
    <row r="30" spans="1:8" ht="30">
      <c r="A30" s="11"/>
      <c r="B30" s="37" t="s">
        <v>24</v>
      </c>
      <c r="C30" s="8"/>
      <c r="D30" s="8"/>
      <c r="E30" s="21">
        <f>0.2*D4*6</f>
        <v>1302.8400000000001</v>
      </c>
      <c r="F30" s="21"/>
      <c r="G30" s="16"/>
      <c r="H30" s="38">
        <f>E30+F30+G30</f>
        <v>1302.8400000000001</v>
      </c>
    </row>
    <row r="31" spans="1:8" ht="15.75" thickBot="1">
      <c r="A31" s="11"/>
      <c r="B31" s="39" t="s">
        <v>25</v>
      </c>
      <c r="C31" s="40"/>
      <c r="D31" s="8"/>
      <c r="E31" s="21">
        <f>0.02*D4*6</f>
        <v>130.28400000000002</v>
      </c>
      <c r="F31" s="21"/>
      <c r="G31" s="27"/>
      <c r="H31" s="35">
        <f>E31+F31+G31</f>
        <v>130.28400000000002</v>
      </c>
    </row>
    <row r="32" spans="1:8" ht="16.5" thickBot="1">
      <c r="A32" s="11"/>
      <c r="B32" s="82" t="s">
        <v>50</v>
      </c>
      <c r="C32" s="60"/>
      <c r="D32" s="12"/>
      <c r="E32" s="85">
        <f>0.21*6*D4</f>
        <v>1367.982</v>
      </c>
      <c r="F32" s="85"/>
      <c r="G32" s="27">
        <f>19.8+600+33+95+32</f>
        <v>779.8</v>
      </c>
      <c r="H32" s="32">
        <f>E32+G32</f>
        <v>2147.7820000000002</v>
      </c>
    </row>
    <row r="33" spans="1:11" ht="15.75" thickBot="1">
      <c r="A33" s="17"/>
      <c r="B33" s="41" t="s">
        <v>26</v>
      </c>
      <c r="C33" s="105"/>
      <c r="D33" s="88"/>
      <c r="E33" s="108">
        <f>4.42*D4*6</f>
        <v>28792.763999999999</v>
      </c>
      <c r="F33" s="99"/>
      <c r="G33" s="99"/>
      <c r="H33" s="102">
        <f>E33</f>
        <v>28792.763999999999</v>
      </c>
    </row>
    <row r="34" spans="1:11">
      <c r="A34" s="20"/>
      <c r="B34" s="42" t="s">
        <v>27</v>
      </c>
      <c r="C34" s="106"/>
      <c r="D34" s="97"/>
      <c r="E34" s="109"/>
      <c r="F34" s="100"/>
      <c r="G34" s="100"/>
      <c r="H34" s="103"/>
    </row>
    <row r="35" spans="1:11" ht="15.75" thickBot="1">
      <c r="A35" s="11"/>
      <c r="B35" s="43" t="s">
        <v>28</v>
      </c>
      <c r="C35" s="107"/>
      <c r="D35" s="89"/>
      <c r="E35" s="110"/>
      <c r="F35" s="101"/>
      <c r="G35" s="101"/>
      <c r="H35" s="104"/>
    </row>
    <row r="36" spans="1:11" ht="30.75" thickBot="1">
      <c r="A36" s="17"/>
      <c r="B36" s="37" t="s">
        <v>29</v>
      </c>
      <c r="C36" s="8"/>
      <c r="D36" s="8"/>
      <c r="E36" s="44">
        <f>0.03*D4*6</f>
        <v>195.42599999999999</v>
      </c>
      <c r="F36" s="45"/>
      <c r="G36" s="16"/>
      <c r="H36" s="35">
        <f>E36+F36+G36</f>
        <v>195.42599999999999</v>
      </c>
    </row>
    <row r="37" spans="1:11" ht="45" customHeight="1" thickBot="1">
      <c r="A37" s="15"/>
      <c r="B37" s="80" t="s">
        <v>30</v>
      </c>
      <c r="C37" s="8"/>
      <c r="D37" s="8"/>
      <c r="E37" s="16"/>
      <c r="F37" s="16"/>
      <c r="G37" s="16"/>
      <c r="H37" s="35"/>
    </row>
    <row r="38" spans="1:11" ht="15.75" thickBot="1">
      <c r="A38" s="15"/>
      <c r="B38" s="46" t="s">
        <v>31</v>
      </c>
      <c r="C38" s="8"/>
      <c r="D38" s="8"/>
      <c r="E38" s="16">
        <f>1.95*D4*6</f>
        <v>12702.690000000002</v>
      </c>
      <c r="F38" s="16"/>
      <c r="G38" s="16"/>
      <c r="H38" s="35">
        <f>E38+F38+G38</f>
        <v>12702.690000000002</v>
      </c>
    </row>
    <row r="39" spans="1:11">
      <c r="A39" s="47"/>
      <c r="B39" s="46" t="s">
        <v>32</v>
      </c>
      <c r="C39" s="8"/>
      <c r="D39" s="8"/>
      <c r="E39" s="44">
        <f>0.98*D4*6</f>
        <v>6383.9160000000011</v>
      </c>
      <c r="F39" s="45"/>
      <c r="G39" s="16"/>
      <c r="H39" s="35">
        <f>E39+F39+G39</f>
        <v>6383.9160000000011</v>
      </c>
      <c r="K39" t="s">
        <v>33</v>
      </c>
    </row>
    <row r="40" spans="1:11" ht="15.75" thickBot="1">
      <c r="A40" s="47"/>
      <c r="B40" s="46" t="s">
        <v>34</v>
      </c>
      <c r="C40" s="8"/>
      <c r="D40" s="8"/>
      <c r="E40" s="19">
        <f>5.9*D4*6</f>
        <v>38433.780000000006</v>
      </c>
      <c r="F40" s="19"/>
      <c r="G40" s="16"/>
      <c r="H40" s="35">
        <f>E40+F40+G40</f>
        <v>38433.780000000006</v>
      </c>
    </row>
    <row r="41" spans="1:11" ht="24.75" customHeight="1">
      <c r="A41" s="17"/>
      <c r="B41" s="48" t="s">
        <v>35</v>
      </c>
      <c r="C41" s="8"/>
      <c r="D41" s="8"/>
      <c r="E41" s="49">
        <f>SUM(E8:E40)</f>
        <v>174580.56000000003</v>
      </c>
      <c r="F41" s="45"/>
      <c r="G41" s="45">
        <f>SUM(G8:G40)</f>
        <v>1588.6</v>
      </c>
      <c r="H41" s="45">
        <f>SUM(H8:H40)</f>
        <v>176169.16</v>
      </c>
      <c r="I41" s="50"/>
      <c r="J41" s="50"/>
    </row>
    <row r="42" spans="1:11" ht="27" customHeight="1">
      <c r="A42" s="17"/>
      <c r="B42" s="51" t="s">
        <v>36</v>
      </c>
      <c r="C42" s="8"/>
      <c r="D42" s="8"/>
      <c r="E42" s="49"/>
      <c r="F42" s="45"/>
      <c r="G42" s="45"/>
      <c r="H42" s="52">
        <f>H41-E41</f>
        <v>1588.5999999999767</v>
      </c>
      <c r="J42" s="50"/>
    </row>
    <row r="43" spans="1:11" ht="21" customHeight="1">
      <c r="A43" s="17"/>
      <c r="B43" s="18" t="s">
        <v>37</v>
      </c>
      <c r="C43" s="8"/>
      <c r="D43" s="8"/>
      <c r="E43" s="9"/>
      <c r="F43" s="16"/>
      <c r="G43" s="16"/>
      <c r="H43" s="81">
        <v>26424.959999999999</v>
      </c>
      <c r="J43" s="50"/>
    </row>
    <row r="45" spans="1:11">
      <c r="B45" s="86" t="s">
        <v>52</v>
      </c>
      <c r="E45" s="54"/>
      <c r="F45" s="50"/>
      <c r="H45" s="53"/>
    </row>
    <row r="46" spans="1:11">
      <c r="H46" s="53"/>
    </row>
  </sheetData>
  <mergeCells count="18">
    <mergeCell ref="E26:E27"/>
    <mergeCell ref="D8:D10"/>
    <mergeCell ref="E8:E10"/>
    <mergeCell ref="F8:F10"/>
    <mergeCell ref="G8:G10"/>
    <mergeCell ref="G33:G35"/>
    <mergeCell ref="H33:H35"/>
    <mergeCell ref="C33:C35"/>
    <mergeCell ref="D33:D35"/>
    <mergeCell ref="F33:F35"/>
    <mergeCell ref="E33:E35"/>
    <mergeCell ref="B1:H1"/>
    <mergeCell ref="C23:C24"/>
    <mergeCell ref="H23:H24"/>
    <mergeCell ref="D23:D24"/>
    <mergeCell ref="H8:H10"/>
    <mergeCell ref="C8:C10"/>
    <mergeCell ref="B2:I2"/>
  </mergeCells>
  <pageMargins left="0.69999998807907104" right="0.69999998807907104" top="0.75" bottom="0.75" header="0.30000001192092901" footer="0.300000011920929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 customHeight="1"/>
  <sheetData/>
  <pageMargins left="0.69999998807907104" right="0.69999998807907104" top="0.75" bottom="0.75" header="0.30000001192092901" footer="0.30000001192092901"/>
  <pageSetup fitToWidth="0" fitToHeight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2019г. (5 месяцев)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2020-04-21T03:43:15Z</dcterms:modified>
</cp:coreProperties>
</file>