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43" i="1"/>
  <c r="G43"/>
  <c r="H43"/>
  <c r="H42"/>
  <c r="G33" l="1"/>
  <c r="G25"/>
  <c r="E9"/>
  <c r="H9" s="1"/>
  <c r="E8"/>
  <c r="E41"/>
  <c r="E4"/>
  <c r="E40"/>
  <c r="H40" s="1"/>
  <c r="E39"/>
  <c r="E37"/>
  <c r="E34"/>
  <c r="E33"/>
  <c r="E32"/>
  <c r="E31"/>
  <c r="E30"/>
  <c r="E27"/>
  <c r="E26"/>
  <c r="E25"/>
  <c r="E22"/>
  <c r="E21"/>
  <c r="E20"/>
  <c r="E19"/>
  <c r="E16"/>
  <c r="E15"/>
  <c r="E12"/>
  <c r="E10"/>
  <c r="H16"/>
  <c r="H33" l="1"/>
  <c r="E43"/>
  <c r="H41"/>
  <c r="H39"/>
  <c r="H37"/>
  <c r="H34"/>
  <c r="H31"/>
  <c r="H30"/>
  <c r="H28"/>
  <c r="H26"/>
  <c r="H24"/>
  <c r="H22"/>
  <c r="H21"/>
  <c r="H19"/>
  <c r="H15"/>
  <c r="H12"/>
  <c r="H8"/>
  <c r="H20"/>
  <c r="H10" l="1"/>
  <c r="H32"/>
  <c r="H44" l="1"/>
</calcChain>
</file>

<file path=xl/sharedStrings.xml><?xml version="1.0" encoding="utf-8"?>
<sst xmlns="http://schemas.openxmlformats.org/spreadsheetml/2006/main" count="55" uniqueCount="55">
  <si>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</si>
  <si>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</si>
  <si>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</si>
  <si>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</si>
  <si>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</si>
  <si>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</si>
  <si>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</si>
  <si>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</si>
  <si>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</si>
  <si>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</si>
  <si>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</si>
  <si>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</si>
  <si>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</si>
  <si>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</si>
  <si>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</si>
  <si>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</si>
  <si>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</si>
  <si>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</si>
  <si>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</si>
  <si>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</si>
  <si>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</si>
  <si>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</si>
  <si>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</si>
  <si>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</si>
  <si>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</si>
  <si>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</si>
  <si>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</si>
  <si>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</si>
  <si>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</si>
  <si>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</si>
  <si>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</si>
  <si>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</si>
  <si>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</si>
  <si>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</si>
  <si>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</si>
  <si>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</si>
  <si>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</si>
  <si>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</si>
  <si>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</si>
  <si>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</si>
  <si>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</si>
  <si>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1.3. Обслуживание теплового узла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</si>
  <si>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</si>
  <si>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</si>
  <si>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</si>
  <si>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</si>
  <si>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</si>
  <si>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3.2. Съем показаний ОДПУ и ИПУ</t>
  </si>
  <si>
    <t>Приложение № 1 к Договору управления от 04.06.2019 г</t>
  </si>
  <si>
    <t>Стоимость  за 1 кв.м общей площади  26,87 руб.</t>
  </si>
  <si>
    <t xml:space="preserve">5.2. Устранения аварий по заявкам населения </t>
  </si>
  <si>
    <t xml:space="preserve">Составила:инженер  ООО"Континент": Каминская Н.И. </t>
  </si>
  <si>
    <t xml:space="preserve">3.4. Уборка и выкашивание газонов </t>
  </si>
  <si>
    <t>Устройство лежащих полицейских (Акт от 07.08.2019 г.)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</si>
  <si>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14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</si>
</sst>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right" vertical="top"/>
    </xf>
    <xf numFmtId="0" fontId="8" fillId="0" borderId="1" xfId="0" applyFont="1" applyBorder="1" applyAlignment="1">
      <alignment horizontal="left" wrapText="1" indent="3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4" fontId="3" fillId="0" borderId="24" xfId="0" applyNumberFormat="1" applyFont="1" applyBorder="1"/>
    <xf numFmtId="0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/>
    <xf numFmtId="49" fontId="1" fillId="0" borderId="15" xfId="0" applyNumberFormat="1" applyFont="1" applyFill="1" applyBorder="1" applyAlignment="1" applyProtection="1">
      <alignment horizontal="right"/>
    </xf>
    <xf numFmtId="0" fontId="8" fillId="0" borderId="5" xfId="0" applyFont="1" applyBorder="1" applyAlignment="1">
      <alignment horizontal="left"/>
    </xf>
    <xf numFmtId="49" fontId="1" fillId="0" borderId="4" xfId="0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left"/>
    </xf>
    <xf numFmtId="0" fontId="4" fillId="0" borderId="25" xfId="0" applyFont="1" applyBorder="1"/>
    <xf numFmtId="49" fontId="1" fillId="0" borderId="17" xfId="0" applyNumberFormat="1" applyFont="1" applyFill="1" applyBorder="1" applyAlignment="1" applyProtection="1">
      <alignment horizontal="right" vertical="top"/>
    </xf>
    <xf numFmtId="0" fontId="12" fillId="0" borderId="7" xfId="0" applyFont="1" applyBorder="1" applyAlignment="1">
      <alignment horizontal="center" wrapText="1"/>
    </xf>
    <xf numFmtId="0" fontId="8" fillId="0" borderId="26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2" fontId="1" fillId="2" borderId="3" xfId="0" applyNumberFormat="1" applyFont="1" applyFill="1" applyBorder="1" applyAlignment="1" applyProtection="1">
      <alignment horizontal="right"/>
    </xf>
    <xf numFmtId="0" fontId="8" fillId="0" borderId="18" xfId="0" applyFont="1" applyBorder="1" applyAlignment="1">
      <alignment wrapText="1"/>
    </xf>
    <xf numFmtId="0" fontId="4" fillId="0" borderId="27" xfId="0" applyFont="1" applyBorder="1"/>
    <xf numFmtId="0" fontId="2" fillId="0" borderId="0" xfId="0" applyFont="1"/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0" fontId="13" fillId="0" borderId="0" xfId="0" applyFont="1" applyAlignment="1">
      <alignment horizontal="right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left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25" zoomScale="125" zoomScaleNormal="125" workbookViewId="0">
      <selection activeCell="J5" sqref="J5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140625" customWidth="1"/>
    <col min="6" max="6" width="9.85546875" customWidth="1"/>
    <col min="7" max="7" width="9" customWidth="1"/>
    <col min="8" max="8" width="10.42578125" customWidth="1"/>
    <col min="9" max="10" width="9.7109375" customWidth="1"/>
  </cols>
  <sheetData>
    <row r="1" spans="1:10" ht="23.25" customHeight="1">
      <c r="B1" s="111" t="s">
        <v>48</v>
      </c>
      <c r="C1" s="111"/>
      <c r="D1" s="111"/>
      <c r="E1" s="111"/>
      <c r="F1" s="111"/>
      <c r="G1" s="111"/>
      <c r="H1" s="111"/>
    </row>
    <row r="2" spans="1:10" ht="66" customHeight="1">
      <c r="B2" s="116" t="s">
        <v>54</v>
      </c>
      <c r="C2" s="116"/>
      <c r="D2" s="116"/>
      <c r="E2" s="116"/>
      <c r="F2" s="116"/>
      <c r="G2" s="116"/>
      <c r="H2" s="116"/>
      <c r="I2" s="118"/>
      <c r="J2" s="1"/>
    </row>
    <row r="3" spans="1:10" ht="121.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57" t="s">
        <v>37</v>
      </c>
      <c r="G3" s="2" t="s">
        <v>5</v>
      </c>
      <c r="H3" s="57" t="s">
        <v>36</v>
      </c>
      <c r="I3" s="119"/>
    </row>
    <row r="4" spans="1:10" ht="27.75" customHeight="1">
      <c r="A4" s="2"/>
      <c r="B4" s="59" t="s">
        <v>49</v>
      </c>
      <c r="C4" s="55" t="s">
        <v>6</v>
      </c>
      <c r="D4" s="56">
        <v>959.9</v>
      </c>
      <c r="E4" s="4">
        <f>26.87*D4*6</f>
        <v>154755.07799999998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 ht="45.75">
      <c r="A7" s="11"/>
      <c r="B7" s="61" t="s">
        <v>38</v>
      </c>
      <c r="C7" s="8"/>
      <c r="D7" s="8"/>
      <c r="E7" s="9"/>
      <c r="F7" s="9"/>
      <c r="G7" s="9"/>
      <c r="H7" s="13"/>
    </row>
    <row r="8" spans="1:10" ht="15.75">
      <c r="A8" s="82"/>
      <c r="B8" s="83" t="s">
        <v>39</v>
      </c>
      <c r="C8" s="8"/>
      <c r="D8" s="8"/>
      <c r="E8" s="9">
        <f>2.33*D4*6</f>
        <v>13419.402</v>
      </c>
      <c r="F8" s="8"/>
      <c r="G8" s="8"/>
      <c r="H8" s="9">
        <f>E8</f>
        <v>13419.402</v>
      </c>
    </row>
    <row r="9" spans="1:10" ht="15.75">
      <c r="A9" s="80"/>
      <c r="B9" s="81" t="s">
        <v>40</v>
      </c>
      <c r="C9" s="14"/>
      <c r="D9" s="14"/>
      <c r="E9" s="77">
        <f>0.27*6*D4</f>
        <v>1555.038</v>
      </c>
      <c r="F9" s="14"/>
      <c r="G9" s="14">
        <v>620</v>
      </c>
      <c r="H9" s="79">
        <f>E9+G9</f>
        <v>2175.038</v>
      </c>
    </row>
    <row r="10" spans="1:10" ht="18.75" customHeight="1" thickBot="1">
      <c r="A10" s="60"/>
      <c r="B10" s="84" t="s">
        <v>41</v>
      </c>
      <c r="C10" s="14"/>
      <c r="D10" s="14"/>
      <c r="E10" s="69">
        <f>2.04*6*D4</f>
        <v>11749.175999999999</v>
      </c>
      <c r="F10" s="14"/>
      <c r="G10" s="14"/>
      <c r="H10" s="79">
        <f>E10</f>
        <v>11749.175999999999</v>
      </c>
    </row>
    <row r="11" spans="1:10" ht="30.75" customHeight="1" thickBot="1">
      <c r="A11" s="60"/>
      <c r="B11" s="67" t="s">
        <v>42</v>
      </c>
      <c r="C11" s="58"/>
      <c r="D11" s="58"/>
      <c r="E11" s="58"/>
      <c r="F11" s="58"/>
      <c r="G11" s="58"/>
      <c r="H11" s="58"/>
    </row>
    <row r="12" spans="1:10" ht="18.75" customHeight="1" thickBot="1">
      <c r="A12" s="60"/>
      <c r="B12" s="62" t="s">
        <v>10</v>
      </c>
      <c r="C12" s="58"/>
      <c r="D12" s="58"/>
      <c r="E12" s="69">
        <f>1.63*6*D4</f>
        <v>9387.8219999999983</v>
      </c>
      <c r="F12" s="58"/>
      <c r="G12" s="58"/>
      <c r="H12" s="69">
        <f>E12</f>
        <v>9387.8219999999983</v>
      </c>
    </row>
    <row r="13" spans="1:10" ht="30" customHeight="1" thickBot="1">
      <c r="A13" s="60"/>
      <c r="B13" s="86" t="s">
        <v>44</v>
      </c>
      <c r="C13" s="76"/>
      <c r="D13" s="76"/>
      <c r="E13" s="77"/>
      <c r="F13" s="76"/>
      <c r="G13" s="76"/>
      <c r="H13" s="77"/>
    </row>
    <row r="14" spans="1:10" ht="18.75" customHeight="1" thickBot="1">
      <c r="A14" s="85"/>
      <c r="B14" s="87" t="s">
        <v>45</v>
      </c>
      <c r="C14" s="76"/>
      <c r="D14" s="76"/>
      <c r="E14" s="77"/>
      <c r="F14" s="76"/>
      <c r="G14" s="76"/>
      <c r="H14" s="77"/>
    </row>
    <row r="15" spans="1:10" ht="18.75" customHeight="1" thickBot="1">
      <c r="A15" s="60"/>
      <c r="B15" s="88" t="s">
        <v>46</v>
      </c>
      <c r="C15" s="76"/>
      <c r="D15" s="76"/>
      <c r="E15" s="77">
        <f>0.1*6*D4</f>
        <v>575.94000000000005</v>
      </c>
      <c r="F15" s="76"/>
      <c r="G15" s="76"/>
      <c r="H15" s="77">
        <f>E15</f>
        <v>575.94000000000005</v>
      </c>
    </row>
    <row r="16" spans="1:10" ht="18.75" customHeight="1" thickBot="1">
      <c r="A16" s="85"/>
      <c r="B16" s="89" t="s">
        <v>47</v>
      </c>
      <c r="C16" s="76"/>
      <c r="D16" s="76"/>
      <c r="E16" s="77">
        <f>0.6*6*D4</f>
        <v>3455.6399999999994</v>
      </c>
      <c r="F16" s="76"/>
      <c r="G16" s="76"/>
      <c r="H16" s="77">
        <f>E16</f>
        <v>3455.6399999999994</v>
      </c>
    </row>
    <row r="17" spans="1:8" ht="29.25" customHeight="1" thickBot="1">
      <c r="A17" s="60"/>
      <c r="B17" s="71" t="s">
        <v>11</v>
      </c>
      <c r="C17" s="58"/>
      <c r="D17" s="58"/>
      <c r="E17" s="58"/>
      <c r="F17" s="58"/>
      <c r="G17" s="58"/>
      <c r="H17" s="58"/>
    </row>
    <row r="18" spans="1:8" ht="18.75" customHeight="1" thickBot="1">
      <c r="A18" s="60"/>
      <c r="B18" s="63" t="s">
        <v>12</v>
      </c>
      <c r="C18" s="58"/>
      <c r="D18" s="58"/>
      <c r="E18" s="58"/>
      <c r="F18" s="58"/>
      <c r="G18" s="58"/>
      <c r="H18" s="58"/>
    </row>
    <row r="19" spans="1:8" ht="18.75" customHeight="1" thickBot="1">
      <c r="A19" s="60"/>
      <c r="B19" s="64" t="s">
        <v>13</v>
      </c>
      <c r="C19" s="58"/>
      <c r="D19" s="58"/>
      <c r="E19" s="68">
        <f>2.21*6*D4</f>
        <v>12728.273999999999</v>
      </c>
      <c r="F19" s="58"/>
      <c r="G19" s="58"/>
      <c r="H19" s="68">
        <f t="shared" ref="H19:H22" si="0">E19</f>
        <v>12728.273999999999</v>
      </c>
    </row>
    <row r="20" spans="1:8" ht="18.75" customHeight="1" thickBot="1">
      <c r="A20" s="60"/>
      <c r="B20" s="65" t="s">
        <v>14</v>
      </c>
      <c r="C20" s="58"/>
      <c r="D20" s="58"/>
      <c r="E20" s="68">
        <f>0.3*6*D4</f>
        <v>1727.8199999999997</v>
      </c>
      <c r="F20" s="58"/>
      <c r="G20" s="58"/>
      <c r="H20" s="68">
        <f t="shared" si="0"/>
        <v>1727.8199999999997</v>
      </c>
    </row>
    <row r="21" spans="1:8" ht="18.75" customHeight="1" thickBot="1">
      <c r="A21" s="60"/>
      <c r="B21" s="66" t="s">
        <v>15</v>
      </c>
      <c r="C21" s="58"/>
      <c r="D21" s="58"/>
      <c r="E21" s="68">
        <f>0.05*6*D4</f>
        <v>287.97000000000003</v>
      </c>
      <c r="F21" s="58"/>
      <c r="G21" s="58"/>
      <c r="H21" s="58">
        <f t="shared" si="0"/>
        <v>287.97000000000003</v>
      </c>
    </row>
    <row r="22" spans="1:8" ht="18.75" customHeight="1" thickBot="1">
      <c r="A22" s="60"/>
      <c r="B22" s="70" t="s">
        <v>43</v>
      </c>
      <c r="C22" s="58"/>
      <c r="D22" s="58"/>
      <c r="E22" s="68">
        <f>0.15*6*D4</f>
        <v>863.90999999999985</v>
      </c>
      <c r="F22" s="58"/>
      <c r="G22" s="58"/>
      <c r="H22" s="68">
        <f t="shared" si="0"/>
        <v>863.90999999999985</v>
      </c>
    </row>
    <row r="23" spans="1:8" ht="28.5" customHeight="1" thickBot="1">
      <c r="A23" s="20"/>
      <c r="B23" s="72" t="s">
        <v>16</v>
      </c>
      <c r="C23" s="22"/>
      <c r="D23" s="8"/>
      <c r="E23" s="23"/>
      <c r="F23" s="23"/>
      <c r="G23" s="16"/>
      <c r="H23" s="13"/>
    </row>
    <row r="24" spans="1:8">
      <c r="A24" s="11"/>
      <c r="B24" s="25" t="s">
        <v>17</v>
      </c>
      <c r="C24" s="105"/>
      <c r="D24" s="114"/>
      <c r="E24" s="26"/>
      <c r="F24" s="26"/>
      <c r="G24" s="27"/>
      <c r="H24" s="112">
        <f>E25+F25+G25</f>
        <v>8063.079999999999</v>
      </c>
    </row>
    <row r="25" spans="1:8" ht="17.25" customHeight="1" thickBot="1">
      <c r="A25" s="11"/>
      <c r="B25" s="28" t="s">
        <v>18</v>
      </c>
      <c r="C25" s="107"/>
      <c r="D25" s="115"/>
      <c r="E25" s="29">
        <f>1.2*D4*6</f>
        <v>6911.2799999999988</v>
      </c>
      <c r="F25" s="29"/>
      <c r="G25" s="30">
        <f>110+51.8+395+450+145</f>
        <v>1151.8</v>
      </c>
      <c r="H25" s="113"/>
    </row>
    <row r="26" spans="1:8" ht="29.25" customHeight="1" thickBot="1">
      <c r="A26" s="11"/>
      <c r="B26" s="73" t="s">
        <v>19</v>
      </c>
      <c r="C26" s="22"/>
      <c r="D26" s="8"/>
      <c r="E26" s="23">
        <f>0.3*D4*6</f>
        <v>1727.8199999999997</v>
      </c>
      <c r="F26" s="23"/>
      <c r="G26" s="16"/>
      <c r="H26" s="13">
        <f>E26+F26+G26</f>
        <v>1727.8199999999997</v>
      </c>
    </row>
    <row r="27" spans="1:8">
      <c r="A27" s="20"/>
      <c r="B27" s="24" t="s">
        <v>20</v>
      </c>
      <c r="C27" s="12"/>
      <c r="D27" s="31"/>
      <c r="E27" s="94">
        <f>0.07*D4*6</f>
        <v>403.15800000000002</v>
      </c>
      <c r="F27" s="26"/>
      <c r="G27" s="27"/>
      <c r="H27" s="32"/>
    </row>
    <row r="28" spans="1:8" ht="15.75" thickBot="1">
      <c r="A28" s="33"/>
      <c r="B28" s="28" t="s">
        <v>21</v>
      </c>
      <c r="C28" s="14"/>
      <c r="D28" s="34"/>
      <c r="E28" s="95"/>
      <c r="F28" s="30"/>
      <c r="G28" s="30"/>
      <c r="H28" s="35">
        <f>E27+F28+G28</f>
        <v>403.15800000000002</v>
      </c>
    </row>
    <row r="29" spans="1:8" ht="29.25" thickBot="1">
      <c r="A29" s="33"/>
      <c r="B29" s="72" t="s">
        <v>22</v>
      </c>
      <c r="C29" s="36"/>
      <c r="D29" s="14"/>
      <c r="E29" s="29"/>
      <c r="F29" s="29"/>
      <c r="G29" s="30"/>
      <c r="H29" s="35"/>
    </row>
    <row r="30" spans="1:8" ht="15.75" thickBot="1">
      <c r="A30" s="15"/>
      <c r="B30" s="37" t="s">
        <v>23</v>
      </c>
      <c r="C30" s="8"/>
      <c r="D30" s="8"/>
      <c r="E30" s="16">
        <f>1.1*D4*6</f>
        <v>6335.34</v>
      </c>
      <c r="F30" s="16"/>
      <c r="G30" s="16"/>
      <c r="H30" s="35">
        <f>E30+F30+G30</f>
        <v>6335.34</v>
      </c>
    </row>
    <row r="31" spans="1:8" ht="30">
      <c r="A31" s="11"/>
      <c r="B31" s="37" t="s">
        <v>24</v>
      </c>
      <c r="C31" s="8"/>
      <c r="D31" s="8"/>
      <c r="E31" s="21">
        <f>0.2*D4*6</f>
        <v>1151.8800000000001</v>
      </c>
      <c r="F31" s="21"/>
      <c r="G31" s="16"/>
      <c r="H31" s="38">
        <f>E31+F31+G31</f>
        <v>1151.8800000000001</v>
      </c>
    </row>
    <row r="32" spans="1:8" ht="15.75" thickBot="1">
      <c r="A32" s="11"/>
      <c r="B32" s="39" t="s">
        <v>25</v>
      </c>
      <c r="C32" s="40"/>
      <c r="D32" s="8"/>
      <c r="E32" s="21">
        <f>0.01*6*D4</f>
        <v>57.593999999999994</v>
      </c>
      <c r="F32" s="21"/>
      <c r="G32" s="27"/>
      <c r="H32" s="35">
        <f>E32+F32+G32</f>
        <v>57.593999999999994</v>
      </c>
    </row>
    <row r="33" spans="1:10" ht="16.5" thickBot="1">
      <c r="A33" s="11"/>
      <c r="B33" s="91" t="s">
        <v>52</v>
      </c>
      <c r="C33" s="78"/>
      <c r="D33" s="12"/>
      <c r="E33" s="90">
        <f>1.3*6*D4</f>
        <v>7487.22</v>
      </c>
      <c r="F33" s="90"/>
      <c r="G33" s="27">
        <f>600+33+95+98+19.8</f>
        <v>845.8</v>
      </c>
      <c r="H33" s="32">
        <f>E33+G33</f>
        <v>8333.02</v>
      </c>
    </row>
    <row r="34" spans="1:10" ht="15.75" thickBot="1">
      <c r="A34" s="17"/>
      <c r="B34" s="41" t="s">
        <v>26</v>
      </c>
      <c r="C34" s="102"/>
      <c r="D34" s="105"/>
      <c r="E34" s="108">
        <f>5.15*D4*6</f>
        <v>29660.910000000003</v>
      </c>
      <c r="F34" s="96"/>
      <c r="G34" s="96"/>
      <c r="H34" s="99">
        <f>E34</f>
        <v>29660.910000000003</v>
      </c>
    </row>
    <row r="35" spans="1:10">
      <c r="A35" s="20"/>
      <c r="B35" s="42" t="s">
        <v>27</v>
      </c>
      <c r="C35" s="103"/>
      <c r="D35" s="106"/>
      <c r="E35" s="109"/>
      <c r="F35" s="97"/>
      <c r="G35" s="97"/>
      <c r="H35" s="100"/>
    </row>
    <row r="36" spans="1:10" ht="15.75" thickBot="1">
      <c r="A36" s="11"/>
      <c r="B36" s="43" t="s">
        <v>28</v>
      </c>
      <c r="C36" s="104"/>
      <c r="D36" s="107"/>
      <c r="E36" s="110"/>
      <c r="F36" s="98"/>
      <c r="G36" s="98"/>
      <c r="H36" s="101"/>
    </row>
    <row r="37" spans="1:10" ht="30.75" thickBot="1">
      <c r="A37" s="17"/>
      <c r="B37" s="37" t="s">
        <v>29</v>
      </c>
      <c r="C37" s="8"/>
      <c r="D37" s="8"/>
      <c r="E37" s="44">
        <f>0.02*D4*6</f>
        <v>115.188</v>
      </c>
      <c r="F37" s="45"/>
      <c r="G37" s="16"/>
      <c r="H37" s="35">
        <f>E37+F37+G37</f>
        <v>115.188</v>
      </c>
    </row>
    <row r="38" spans="1:10" ht="45" customHeight="1" thickBot="1">
      <c r="A38" s="15"/>
      <c r="B38" s="74" t="s">
        <v>30</v>
      </c>
      <c r="C38" s="8"/>
      <c r="D38" s="8"/>
      <c r="E38" s="16"/>
      <c r="F38" s="16"/>
      <c r="G38" s="16"/>
      <c r="H38" s="35"/>
    </row>
    <row r="39" spans="1:10" ht="15.75" thickBot="1">
      <c r="A39" s="15"/>
      <c r="B39" s="46" t="s">
        <v>31</v>
      </c>
      <c r="C39" s="8"/>
      <c r="D39" s="8"/>
      <c r="E39" s="16">
        <f>0.92*6*D4</f>
        <v>5298.6480000000001</v>
      </c>
      <c r="F39" s="16"/>
      <c r="G39" s="16"/>
      <c r="H39" s="35">
        <f>E39+F39+G39</f>
        <v>5298.6480000000001</v>
      </c>
    </row>
    <row r="40" spans="1:10">
      <c r="A40" s="15"/>
      <c r="B40" s="92" t="s">
        <v>50</v>
      </c>
      <c r="C40" s="8"/>
      <c r="D40" s="8"/>
      <c r="E40" s="16">
        <f>1.42*6*D4</f>
        <v>8178.347999999999</v>
      </c>
      <c r="F40" s="16"/>
      <c r="G40" s="16"/>
      <c r="H40" s="35">
        <f>E40</f>
        <v>8178.347999999999</v>
      </c>
    </row>
    <row r="41" spans="1:10" ht="15.75" thickBot="1">
      <c r="A41" s="47"/>
      <c r="B41" s="46" t="s">
        <v>32</v>
      </c>
      <c r="C41" s="8"/>
      <c r="D41" s="8"/>
      <c r="E41" s="19">
        <f>5.5*D4*6</f>
        <v>31676.699999999997</v>
      </c>
      <c r="F41" s="19"/>
      <c r="G41" s="16"/>
      <c r="H41" s="35">
        <f>E41+F41+G41</f>
        <v>31676.699999999997</v>
      </c>
    </row>
    <row r="42" spans="1:10">
      <c r="A42" s="47"/>
      <c r="B42" s="117" t="s">
        <v>53</v>
      </c>
      <c r="C42" s="8"/>
      <c r="D42" s="8"/>
      <c r="E42" s="19"/>
      <c r="F42" s="19">
        <v>873.08</v>
      </c>
      <c r="G42" s="16">
        <v>1356</v>
      </c>
      <c r="H42" s="35">
        <f>G42+F42</f>
        <v>2229.08</v>
      </c>
    </row>
    <row r="43" spans="1:10" ht="24.75" customHeight="1">
      <c r="A43" s="17"/>
      <c r="B43" s="48" t="s">
        <v>33</v>
      </c>
      <c r="C43" s="8"/>
      <c r="D43" s="8"/>
      <c r="E43" s="49">
        <f>SUM(E8:E41)</f>
        <v>154755.07799999998</v>
      </c>
      <c r="F43" s="45">
        <f>SUM(F42)</f>
        <v>873.08</v>
      </c>
      <c r="G43" s="45">
        <f>SUM(G9:G42)</f>
        <v>3973.6</v>
      </c>
      <c r="H43" s="45">
        <f>SUM(H8:H42)</f>
        <v>159601.75799999997</v>
      </c>
      <c r="I43" s="50"/>
      <c r="J43" s="50"/>
    </row>
    <row r="44" spans="1:10" ht="27" customHeight="1">
      <c r="A44" s="17"/>
      <c r="B44" s="51" t="s">
        <v>34</v>
      </c>
      <c r="C44" s="8"/>
      <c r="D44" s="8"/>
      <c r="E44" s="49"/>
      <c r="F44" s="45"/>
      <c r="G44" s="45"/>
      <c r="H44" s="52">
        <f>H43-E43</f>
        <v>4846.679999999993</v>
      </c>
      <c r="J44" s="50"/>
    </row>
    <row r="45" spans="1:10" ht="21" customHeight="1">
      <c r="A45" s="17"/>
      <c r="B45" s="18" t="s">
        <v>35</v>
      </c>
      <c r="C45" s="8"/>
      <c r="D45" s="8"/>
      <c r="E45" s="9"/>
      <c r="F45" s="16"/>
      <c r="G45" s="16"/>
      <c r="H45" s="75">
        <v>20059.419999999998</v>
      </c>
      <c r="J45" s="50"/>
    </row>
    <row r="47" spans="1:10">
      <c r="B47" s="93" t="s">
        <v>51</v>
      </c>
      <c r="E47" s="54"/>
      <c r="F47" s="50"/>
      <c r="H47" s="53"/>
    </row>
    <row r="48" spans="1:10">
      <c r="H48" s="53"/>
    </row>
    <row r="49" spans="6:6" ht="15" customHeight="1">
      <c r="F49" s="54"/>
    </row>
  </sheetData>
  <mergeCells count="12">
    <mergeCell ref="B1:H1"/>
    <mergeCell ref="C24:C25"/>
    <mergeCell ref="H24:H25"/>
    <mergeCell ref="D24:D25"/>
    <mergeCell ref="B2:I2"/>
    <mergeCell ref="E27:E28"/>
    <mergeCell ref="G34:G36"/>
    <mergeCell ref="H34:H36"/>
    <mergeCell ref="C34:C36"/>
    <mergeCell ref="D34:D36"/>
    <mergeCell ref="F34:F36"/>
    <mergeCell ref="E34:E36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2020-04-21T06:19:38Z</dcterms:modified>
</cp:coreProperties>
</file>