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H42" i="1"/>
  <c r="G42"/>
  <c r="F42"/>
  <c r="H41"/>
  <c r="G41"/>
  <c r="G28"/>
  <c r="H40"/>
  <c r="G23"/>
  <c r="E31"/>
  <c r="E38"/>
  <c r="E37"/>
  <c r="E36"/>
  <c r="E34"/>
  <c r="E30"/>
  <c r="E29"/>
  <c r="E28"/>
  <c r="E25"/>
  <c r="E24"/>
  <c r="E23"/>
  <c r="E20"/>
  <c r="E19"/>
  <c r="E18"/>
  <c r="E17"/>
  <c r="E14"/>
  <c r="E12"/>
  <c r="E11"/>
  <c r="E10"/>
  <c r="E7"/>
  <c r="E3"/>
  <c r="H38" l="1"/>
  <c r="H37"/>
  <c r="H36"/>
  <c r="H34"/>
  <c r="H31"/>
  <c r="H28"/>
  <c r="H26"/>
  <c r="H24"/>
  <c r="H22"/>
  <c r="H20"/>
  <c r="H19"/>
  <c r="H18"/>
  <c r="H14"/>
  <c r="H12"/>
  <c r="H10"/>
  <c r="H7"/>
  <c r="H11"/>
  <c r="H29"/>
  <c r="H17"/>
  <c r="E42" l="1"/>
  <c r="H30"/>
  <c r="H43" l="1"/>
</calcChain>
</file>

<file path=xl/sharedStrings.xml><?xml version="1.0" encoding="utf-8"?>
<sst xmlns="http://schemas.openxmlformats.org/spreadsheetml/2006/main" count="55" uniqueCount="55">
  <si>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</si>
  <si>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</si>
  <si>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</si>
  <si>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</si>
  <si>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</si>
  <si>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</si>
  <si>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</si>
  <si>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</si>
  <si>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</si>
  <si>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</si>
  <si>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>2.1. Промывка и регулировка системы отопления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</si>
  <si>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</si>
  <si>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</si>
  <si>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</si>
  <si>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</si>
  <si>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</si>
  <si>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</si>
  <si>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</si>
  <si>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</si>
  <si>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</si>
  <si>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</si>
  <si>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</si>
  <si>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</si>
  <si>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</si>
  <si>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</si>
  <si>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</si>
  <si>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</si>
  <si>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</si>
  <si>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</si>
  <si>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</si>
  <si>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</si>
  <si>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</si>
  <si>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</si>
  <si>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</si>
  <si>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</si>
  <si>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</si>
  <si>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</si>
  <si>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</si>
  <si>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</si>
  <si>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</si>
  <si>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</si>
  <si>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</si>
  <si>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</si>
  <si>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 xml:space="preserve">3)электрооборудования – 1 раз в месяц                                                          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</si>
  <si>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Съем показаний ИПУ и ОДПУ</t>
    </r>
  </si>
  <si>
    <t>1.3. Обслуживание теплового узла</t>
  </si>
  <si>
    <t>2. Работы, выполняемые в целях надлежащего содержания систем теплоснабжения</t>
  </si>
  <si>
    <t>1.4. Проведение дератизации и дезинсекции помещений подвала (площадь подвала)</t>
  </si>
  <si>
    <t>Стоимость  за 1 кв.м общей площади  26,87 руб.</t>
  </si>
  <si>
    <t>1.4. Поверка теплового прибора учета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</si>
  <si>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11 по ул. Котовского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01.07.2019 по 31.12.2019 г. (6 месяцев)</t>
  </si>
  <si>
    <t xml:space="preserve">Составила:инженер  ООО"Континент": Каминская Н.И. </t>
  </si>
  <si>
    <t>Работы, выполненные  в целях надлежащего содержания мкд</t>
  </si>
  <si>
    <t>Устройство снегозадержателей (Акт от 12.2019 г.)</t>
  </si>
  <si>
    <t>Герметизация козырька фасада (Акт от 07.09.2019 г.)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</si>
</sst>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2" fontId="5" fillId="2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>
      <alignment horizontal="right"/>
    </xf>
    <xf numFmtId="0" fontId="1" fillId="0" borderId="6" xfId="0" applyNumberFormat="1" applyFont="1" applyFill="1" applyBorder="1" applyAlignment="1" applyProtection="1"/>
    <xf numFmtId="2" fontId="1" fillId="2" borderId="4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2" fontId="1" fillId="2" borderId="8" xfId="0" applyNumberFormat="1" applyFont="1" applyFill="1" applyBorder="1" applyAlignment="1" applyProtection="1"/>
    <xf numFmtId="2" fontId="1" fillId="2" borderId="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vertical="top" wrapText="1"/>
    </xf>
    <xf numFmtId="2" fontId="1" fillId="2" borderId="15" xfId="0" applyNumberFormat="1" applyFont="1" applyFill="1" applyBorder="1" applyAlignment="1" applyProtection="1"/>
    <xf numFmtId="2" fontId="1" fillId="2" borderId="5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2" fontId="1" fillId="0" borderId="16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right"/>
    </xf>
    <xf numFmtId="0" fontId="1" fillId="0" borderId="15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>
      <alignment horizontal="right" vertical="center"/>
    </xf>
    <xf numFmtId="0" fontId="1" fillId="0" borderId="17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>
      <alignment wrapText="1"/>
    </xf>
    <xf numFmtId="2" fontId="1" fillId="0" borderId="5" xfId="0" applyNumberFormat="1" applyFont="1" applyFill="1" applyBorder="1" applyAlignment="1" applyProtection="1">
      <alignment horizontal="right"/>
    </xf>
    <xf numFmtId="0" fontId="4" fillId="0" borderId="18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/>
    </xf>
    <xf numFmtId="0" fontId="6" fillId="0" borderId="19" xfId="0" applyNumberFormat="1" applyFont="1" applyFill="1" applyBorder="1" applyAlignment="1" applyProtection="1">
      <alignment horizontal="center" wrapText="1"/>
    </xf>
    <xf numFmtId="0" fontId="4" fillId="0" borderId="21" xfId="0" applyNumberFormat="1" applyFont="1" applyFill="1" applyBorder="1" applyAlignment="1" applyProtection="1">
      <alignment wrapText="1"/>
    </xf>
    <xf numFmtId="0" fontId="4" fillId="0" borderId="14" xfId="0" applyNumberFormat="1" applyFont="1" applyFill="1" applyBorder="1" applyAlignment="1" applyProtection="1">
      <alignment wrapText="1"/>
    </xf>
    <xf numFmtId="2" fontId="5" fillId="0" borderId="1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wrapText="1"/>
    </xf>
    <xf numFmtId="2" fontId="3" fillId="0" borderId="1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>
      <alignment wrapText="1"/>
    </xf>
    <xf numFmtId="2" fontId="3" fillId="2" borderId="23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2" fontId="0" fillId="0" borderId="0" xfId="0" applyNumberFormat="1"/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/>
    <xf numFmtId="49" fontId="1" fillId="0" borderId="5" xfId="0" applyNumberFormat="1" applyFont="1" applyFill="1" applyBorder="1" applyAlignment="1" applyProtection="1">
      <alignment horizontal="right" vertical="top"/>
    </xf>
    <xf numFmtId="49" fontId="1" fillId="0" borderId="25" xfId="0" applyNumberFormat="1" applyFont="1" applyFill="1" applyBorder="1" applyAlignment="1" applyProtection="1">
      <alignment horizontal="right"/>
    </xf>
    <xf numFmtId="0" fontId="8" fillId="0" borderId="1" xfId="0" applyFont="1" applyBorder="1" applyAlignment="1">
      <alignment horizontal="left" wrapText="1" indent="3"/>
    </xf>
    <xf numFmtId="0" fontId="8" fillId="0" borderId="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2" xfId="0" applyFont="1" applyBorder="1" applyAlignment="1">
      <alignment horizontal="left" wrapText="1"/>
    </xf>
    <xf numFmtId="0" fontId="8" fillId="3" borderId="18" xfId="0" applyFont="1" applyFill="1" applyBorder="1" applyAlignment="1">
      <alignment wrapText="1"/>
    </xf>
    <xf numFmtId="2" fontId="1" fillId="0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0" fontId="4" fillId="0" borderId="11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2" xfId="0" applyNumberFormat="1" applyFont="1" applyFill="1" applyBorder="1" applyAlignment="1" applyProtection="1">
      <alignment horizontal="left" vertical="top" wrapText="1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6" fillId="0" borderId="9" xfId="0" applyNumberFormat="1" applyFont="1" applyFill="1" applyBorder="1" applyAlignment="1" applyProtection="1">
      <alignment horizontal="left" wrapText="1"/>
    </xf>
    <xf numFmtId="4" fontId="3" fillId="0" borderId="24" xfId="0" applyNumberFormat="1" applyFont="1" applyBorder="1"/>
    <xf numFmtId="0" fontId="8" fillId="0" borderId="26" xfId="0" applyFont="1" applyBorder="1"/>
    <xf numFmtId="0" fontId="12" fillId="0" borderId="22" xfId="0" applyFont="1" applyBorder="1" applyAlignment="1">
      <alignment vertical="center" wrapText="1"/>
    </xf>
    <xf numFmtId="0" fontId="1" fillId="0" borderId="0" xfId="0" applyFont="1"/>
    <xf numFmtId="0" fontId="4" fillId="0" borderId="0" xfId="0" applyNumberFormat="1" applyFont="1" applyFill="1" applyBorder="1" applyAlignment="1" applyProtection="1">
      <alignment wrapText="1"/>
    </xf>
    <xf numFmtId="0" fontId="13" fillId="0" borderId="1" xfId="0" applyFont="1" applyBorder="1" applyAlignment="1">
      <alignment wrapText="1"/>
    </xf>
    <xf numFmtId="0" fontId="12" fillId="0" borderId="22" xfId="0" applyFont="1" applyBorder="1" applyAlignment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/>
    </xf>
    <xf numFmtId="2" fontId="3" fillId="2" borderId="16" xfId="0" applyNumberFormat="1" applyFont="1" applyFill="1" applyBorder="1" applyAlignment="1" applyProtection="1">
      <alignment horizontal="center"/>
    </xf>
    <xf numFmtId="2" fontId="3" fillId="2" borderId="5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right"/>
    </xf>
    <xf numFmtId="2" fontId="1" fillId="0" borderId="16" xfId="0" applyNumberFormat="1" applyFont="1" applyFill="1" applyBorder="1" applyAlignment="1" applyProtection="1">
      <alignment horizontal="right"/>
    </xf>
    <xf numFmtId="2" fontId="1" fillId="0" borderId="5" xfId="0" applyNumberFormat="1" applyFont="1" applyFill="1" applyBorder="1" applyAlignment="1" applyProtection="1">
      <alignment horizontal="right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right"/>
    </xf>
    <xf numFmtId="2" fontId="5" fillId="0" borderId="16" xfId="0" applyNumberFormat="1" applyFont="1" applyFill="1" applyBorder="1" applyAlignment="1" applyProtection="1">
      <alignment horizontal="right"/>
    </xf>
    <xf numFmtId="2" fontId="5" fillId="0" borderId="5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/>
    </xf>
    <xf numFmtId="2" fontId="1" fillId="2" borderId="5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center"/>
    </xf>
    <xf numFmtId="2" fontId="1" fillId="0" borderId="16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2" fontId="1" fillId="0" borderId="8" xfId="0" applyNumberFormat="1" applyFont="1" applyFill="1" applyBorder="1" applyAlignment="1" applyProtection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30" zoomScale="125" zoomScaleNormal="125" workbookViewId="0">
      <selection activeCell="L35" sqref="L34:L35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5" width="10.5703125" customWidth="1"/>
    <col min="6" max="6" width="9.42578125" customWidth="1"/>
    <col min="7" max="7" width="9.140625" customWidth="1"/>
    <col min="8" max="8" width="10.42578125" customWidth="1"/>
    <col min="9" max="10" width="9.7109375" customWidth="1"/>
  </cols>
  <sheetData>
    <row r="1" spans="1:10" ht="72" customHeight="1">
      <c r="A1" s="88" t="s">
        <v>50</v>
      </c>
      <c r="B1" s="88"/>
      <c r="C1" s="88"/>
      <c r="D1" s="88"/>
      <c r="E1" s="88"/>
      <c r="F1" s="88"/>
      <c r="G1" s="88"/>
      <c r="H1" s="88"/>
      <c r="I1" s="84"/>
      <c r="J1" s="1"/>
    </row>
    <row r="2" spans="1:10" ht="125.2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57" t="s">
        <v>39</v>
      </c>
      <c r="G2" s="2" t="s">
        <v>5</v>
      </c>
      <c r="H2" s="57" t="s">
        <v>38</v>
      </c>
    </row>
    <row r="3" spans="1:10" ht="27.75" customHeight="1">
      <c r="A3" s="2"/>
      <c r="B3" s="60" t="s">
        <v>48</v>
      </c>
      <c r="C3" s="55" t="s">
        <v>6</v>
      </c>
      <c r="D3" s="56">
        <v>1037.8</v>
      </c>
      <c r="E3" s="4">
        <f>D3*26.87*6</f>
        <v>167314.11600000001</v>
      </c>
      <c r="F3" s="5"/>
      <c r="G3" s="5"/>
      <c r="H3" s="5"/>
    </row>
    <row r="4" spans="1:10" ht="40.5" customHeight="1">
      <c r="A4" s="6" t="s">
        <v>7</v>
      </c>
      <c r="B4" s="7" t="s">
        <v>8</v>
      </c>
      <c r="C4" s="8"/>
      <c r="D4" s="8"/>
      <c r="E4" s="9"/>
      <c r="F4" s="9"/>
      <c r="G4" s="9"/>
      <c r="H4" s="9"/>
    </row>
    <row r="5" spans="1:10" ht="31.5" customHeight="1">
      <c r="A5" s="10">
        <v>1</v>
      </c>
      <c r="B5" s="7" t="s">
        <v>9</v>
      </c>
      <c r="C5" s="8"/>
      <c r="D5" s="8"/>
      <c r="E5" s="9"/>
      <c r="F5" s="9"/>
      <c r="G5" s="9"/>
      <c r="H5" s="9"/>
    </row>
    <row r="6" spans="1:10" ht="45.75">
      <c r="A6" s="11"/>
      <c r="B6" s="64" t="s">
        <v>40</v>
      </c>
      <c r="C6" s="8"/>
      <c r="D6" s="8"/>
      <c r="E6" s="9"/>
      <c r="F6" s="9"/>
      <c r="G6" s="9"/>
      <c r="H6" s="13"/>
    </row>
    <row r="7" spans="1:10" ht="15.75">
      <c r="A7" s="63"/>
      <c r="B7" s="65" t="s">
        <v>41</v>
      </c>
      <c r="C7" s="98"/>
      <c r="D7" s="98"/>
      <c r="E7" s="106">
        <f>2.7*D3*6</f>
        <v>16812.36</v>
      </c>
      <c r="F7" s="98"/>
      <c r="G7" s="98"/>
      <c r="H7" s="106">
        <f>E7</f>
        <v>16812.36</v>
      </c>
    </row>
    <row r="8" spans="1:10" ht="15.75">
      <c r="A8" s="63"/>
      <c r="B8" s="66" t="s">
        <v>42</v>
      </c>
      <c r="C8" s="99"/>
      <c r="D8" s="99"/>
      <c r="E8" s="107"/>
      <c r="F8" s="99"/>
      <c r="G8" s="99"/>
      <c r="H8" s="107"/>
    </row>
    <row r="9" spans="1:10" ht="18.75" customHeight="1" thickBot="1">
      <c r="A9" s="62"/>
      <c r="B9" s="61" t="s">
        <v>43</v>
      </c>
      <c r="C9" s="100"/>
      <c r="D9" s="100"/>
      <c r="E9" s="108"/>
      <c r="F9" s="100"/>
      <c r="G9" s="100"/>
      <c r="H9" s="108"/>
    </row>
    <row r="10" spans="1:10" ht="18.75" customHeight="1" thickBot="1">
      <c r="A10" s="62"/>
      <c r="B10" s="74" t="s">
        <v>44</v>
      </c>
      <c r="C10" s="58"/>
      <c r="D10" s="58"/>
      <c r="E10" s="75">
        <f>0.6*6*D3</f>
        <v>3736.0799999999995</v>
      </c>
      <c r="F10" s="58"/>
      <c r="G10" s="58"/>
      <c r="H10" s="75">
        <f>E10</f>
        <v>3736.0799999999995</v>
      </c>
    </row>
    <row r="11" spans="1:10" ht="18.75" customHeight="1" thickBot="1">
      <c r="A11" s="62"/>
      <c r="B11" s="67" t="s">
        <v>45</v>
      </c>
      <c r="C11" s="58"/>
      <c r="D11" s="58"/>
      <c r="E11" s="76">
        <f>1.3*6*D3</f>
        <v>8094.84</v>
      </c>
      <c r="F11" s="58"/>
      <c r="G11" s="58"/>
      <c r="H11" s="75">
        <f>E11</f>
        <v>8094.84</v>
      </c>
    </row>
    <row r="12" spans="1:10" ht="18.75" customHeight="1">
      <c r="A12" s="62"/>
      <c r="B12" s="83" t="s">
        <v>49</v>
      </c>
      <c r="C12" s="59"/>
      <c r="D12" s="59"/>
      <c r="E12" s="76">
        <f>1*6*D3</f>
        <v>6226.7999999999993</v>
      </c>
      <c r="F12" s="59"/>
      <c r="G12" s="59"/>
      <c r="H12" s="76">
        <f>E12</f>
        <v>6226.7999999999993</v>
      </c>
    </row>
    <row r="13" spans="1:10" ht="30.75" customHeight="1" thickBot="1">
      <c r="A13" s="62"/>
      <c r="B13" s="73" t="s">
        <v>46</v>
      </c>
      <c r="C13" s="58"/>
      <c r="D13" s="58"/>
      <c r="E13" s="58"/>
      <c r="F13" s="58"/>
      <c r="G13" s="58"/>
      <c r="H13" s="58"/>
    </row>
    <row r="14" spans="1:10" ht="18.75" customHeight="1" thickBot="1">
      <c r="A14" s="62"/>
      <c r="B14" s="68" t="s">
        <v>10</v>
      </c>
      <c r="C14" s="58"/>
      <c r="D14" s="58"/>
      <c r="E14" s="76">
        <f>1*6*D3</f>
        <v>6226.7999999999993</v>
      </c>
      <c r="F14" s="58"/>
      <c r="G14" s="58"/>
      <c r="H14" s="76">
        <f>E14</f>
        <v>6226.7999999999993</v>
      </c>
    </row>
    <row r="15" spans="1:10" ht="29.25" customHeight="1" thickBot="1">
      <c r="A15" s="62"/>
      <c r="B15" s="78" t="s">
        <v>11</v>
      </c>
      <c r="C15" s="58"/>
      <c r="D15" s="58"/>
      <c r="E15" s="58"/>
      <c r="F15" s="58"/>
      <c r="G15" s="58"/>
      <c r="H15" s="58"/>
    </row>
    <row r="16" spans="1:10" ht="18.75" customHeight="1" thickBot="1">
      <c r="A16" s="62"/>
      <c r="B16" s="69" t="s">
        <v>12</v>
      </c>
      <c r="C16" s="58"/>
      <c r="D16" s="58"/>
      <c r="E16" s="58"/>
      <c r="F16" s="58"/>
      <c r="G16" s="58"/>
      <c r="H16" s="58"/>
    </row>
    <row r="17" spans="1:8" ht="18.75" customHeight="1" thickBot="1">
      <c r="A17" s="62"/>
      <c r="B17" s="70" t="s">
        <v>13</v>
      </c>
      <c r="C17" s="58"/>
      <c r="D17" s="58"/>
      <c r="E17" s="75">
        <f>2.85*6*D3</f>
        <v>17746.38</v>
      </c>
      <c r="F17" s="58"/>
      <c r="G17" s="58"/>
      <c r="H17" s="75">
        <f t="shared" ref="H17:H20" si="0">E17</f>
        <v>17746.38</v>
      </c>
    </row>
    <row r="18" spans="1:8" ht="18.75" customHeight="1" thickBot="1">
      <c r="A18" s="62"/>
      <c r="B18" s="71" t="s">
        <v>14</v>
      </c>
      <c r="C18" s="58"/>
      <c r="D18" s="58"/>
      <c r="E18" s="75">
        <f>0.3*6*D3</f>
        <v>1868.0399999999997</v>
      </c>
      <c r="F18" s="58"/>
      <c r="G18" s="58"/>
      <c r="H18" s="75">
        <f t="shared" si="0"/>
        <v>1868.0399999999997</v>
      </c>
    </row>
    <row r="19" spans="1:8" ht="18.75" customHeight="1" thickBot="1">
      <c r="A19" s="62"/>
      <c r="B19" s="72" t="s">
        <v>15</v>
      </c>
      <c r="C19" s="58"/>
      <c r="D19" s="58"/>
      <c r="E19" s="75">
        <f>0.05*6*D3</f>
        <v>311.34000000000003</v>
      </c>
      <c r="F19" s="58"/>
      <c r="G19" s="58"/>
      <c r="H19" s="58">
        <f t="shared" si="0"/>
        <v>311.34000000000003</v>
      </c>
    </row>
    <row r="20" spans="1:8" ht="18.75" customHeight="1" thickBot="1">
      <c r="A20" s="62"/>
      <c r="B20" s="77" t="s">
        <v>47</v>
      </c>
      <c r="C20" s="58"/>
      <c r="D20" s="58"/>
      <c r="E20" s="75">
        <f>0.2*6*D3</f>
        <v>1245.3600000000001</v>
      </c>
      <c r="F20" s="58"/>
      <c r="G20" s="58"/>
      <c r="H20" s="75">
        <f t="shared" si="0"/>
        <v>1245.3600000000001</v>
      </c>
    </row>
    <row r="21" spans="1:8" ht="28.5" customHeight="1" thickBot="1">
      <c r="A21" s="20"/>
      <c r="B21" s="79" t="s">
        <v>16</v>
      </c>
      <c r="C21" s="22"/>
      <c r="D21" s="8"/>
      <c r="E21" s="23"/>
      <c r="F21" s="23"/>
      <c r="G21" s="16"/>
      <c r="H21" s="13"/>
    </row>
    <row r="22" spans="1:8">
      <c r="A22" s="11"/>
      <c r="B22" s="25" t="s">
        <v>17</v>
      </c>
      <c r="C22" s="98"/>
      <c r="D22" s="111"/>
      <c r="E22" s="26"/>
      <c r="F22" s="26"/>
      <c r="G22" s="27"/>
      <c r="H22" s="109">
        <f>E23+F23+G23</f>
        <v>10378.240000000002</v>
      </c>
    </row>
    <row r="23" spans="1:8" ht="17.25" customHeight="1" thickBot="1">
      <c r="A23" s="11"/>
      <c r="B23" s="28" t="s">
        <v>18</v>
      </c>
      <c r="C23" s="100"/>
      <c r="D23" s="112"/>
      <c r="E23" s="29">
        <f>1.6*D3*6</f>
        <v>9962.880000000001</v>
      </c>
      <c r="F23" s="29"/>
      <c r="G23" s="30">
        <f>37.5+51.8+294.06+32</f>
        <v>415.36</v>
      </c>
      <c r="H23" s="110"/>
    </row>
    <row r="24" spans="1:8" ht="29.25" customHeight="1" thickBot="1">
      <c r="A24" s="11"/>
      <c r="B24" s="80" t="s">
        <v>19</v>
      </c>
      <c r="C24" s="22"/>
      <c r="D24" s="8"/>
      <c r="E24" s="23">
        <f>0.4*D3*6</f>
        <v>2490.7200000000003</v>
      </c>
      <c r="F24" s="23"/>
      <c r="G24" s="16"/>
      <c r="H24" s="13">
        <f>E24+F24+G24</f>
        <v>2490.7200000000003</v>
      </c>
    </row>
    <row r="25" spans="1:8">
      <c r="A25" s="20"/>
      <c r="B25" s="24" t="s">
        <v>20</v>
      </c>
      <c r="C25" s="12"/>
      <c r="D25" s="31"/>
      <c r="E25" s="104">
        <f>0.05*D3*6</f>
        <v>311.34000000000003</v>
      </c>
      <c r="F25" s="26"/>
      <c r="G25" s="27"/>
      <c r="H25" s="32"/>
    </row>
    <row r="26" spans="1:8" ht="15.75" thickBot="1">
      <c r="A26" s="33"/>
      <c r="B26" s="28" t="s">
        <v>21</v>
      </c>
      <c r="C26" s="14"/>
      <c r="D26" s="34"/>
      <c r="E26" s="105"/>
      <c r="F26" s="30"/>
      <c r="G26" s="30"/>
      <c r="H26" s="35">
        <f>E25+F26+G26</f>
        <v>311.34000000000003</v>
      </c>
    </row>
    <row r="27" spans="1:8" ht="29.25" thickBot="1">
      <c r="A27" s="33"/>
      <c r="B27" s="79" t="s">
        <v>22</v>
      </c>
      <c r="C27" s="36"/>
      <c r="D27" s="14"/>
      <c r="E27" s="29"/>
      <c r="F27" s="29"/>
      <c r="G27" s="30"/>
      <c r="H27" s="35"/>
    </row>
    <row r="28" spans="1:8" ht="15.75" thickBot="1">
      <c r="A28" s="15"/>
      <c r="B28" s="37" t="s">
        <v>23</v>
      </c>
      <c r="C28" s="8"/>
      <c r="D28" s="8"/>
      <c r="E28" s="16">
        <f>1.1*D3*6</f>
        <v>6849.4800000000014</v>
      </c>
      <c r="F28" s="16"/>
      <c r="G28" s="16">
        <f>380+33+95</f>
        <v>508</v>
      </c>
      <c r="H28" s="35">
        <f>E28+F28+G28</f>
        <v>7357.4800000000014</v>
      </c>
    </row>
    <row r="29" spans="1:8" ht="30">
      <c r="A29" s="11"/>
      <c r="B29" s="37" t="s">
        <v>24</v>
      </c>
      <c r="C29" s="8"/>
      <c r="D29" s="8"/>
      <c r="E29" s="21">
        <f>0.2*D3*6</f>
        <v>1245.3600000000001</v>
      </c>
      <c r="F29" s="21"/>
      <c r="G29" s="16"/>
      <c r="H29" s="38">
        <f>E29+F29+G29</f>
        <v>1245.3600000000001</v>
      </c>
    </row>
    <row r="30" spans="1:8" ht="15.75" thickBot="1">
      <c r="A30" s="11"/>
      <c r="B30" s="39" t="s">
        <v>25</v>
      </c>
      <c r="C30" s="40"/>
      <c r="D30" s="8"/>
      <c r="E30" s="21">
        <f>0.04*6*D3</f>
        <v>249.07199999999997</v>
      </c>
      <c r="F30" s="21"/>
      <c r="G30" s="27"/>
      <c r="H30" s="35">
        <f>E30+F30+G30</f>
        <v>249.07199999999997</v>
      </c>
    </row>
    <row r="31" spans="1:8" ht="15.75" thickBot="1">
      <c r="A31" s="17"/>
      <c r="B31" s="41" t="s">
        <v>26</v>
      </c>
      <c r="C31" s="95"/>
      <c r="D31" s="98"/>
      <c r="E31" s="101">
        <f>4.5*D3*6</f>
        <v>28020.6</v>
      </c>
      <c r="F31" s="89"/>
      <c r="G31" s="89"/>
      <c r="H31" s="92">
        <f>E31</f>
        <v>28020.6</v>
      </c>
    </row>
    <row r="32" spans="1:8">
      <c r="A32" s="20"/>
      <c r="B32" s="42" t="s">
        <v>27</v>
      </c>
      <c r="C32" s="96"/>
      <c r="D32" s="99"/>
      <c r="E32" s="102"/>
      <c r="F32" s="90"/>
      <c r="G32" s="90"/>
      <c r="H32" s="93"/>
    </row>
    <row r="33" spans="1:11" ht="15.75" thickBot="1">
      <c r="A33" s="11"/>
      <c r="B33" s="43" t="s">
        <v>28</v>
      </c>
      <c r="C33" s="97"/>
      <c r="D33" s="100"/>
      <c r="E33" s="103"/>
      <c r="F33" s="91"/>
      <c r="G33" s="91"/>
      <c r="H33" s="94"/>
    </row>
    <row r="34" spans="1:11" ht="30.75" thickBot="1">
      <c r="A34" s="17"/>
      <c r="B34" s="37" t="s">
        <v>29</v>
      </c>
      <c r="C34" s="8"/>
      <c r="D34" s="8"/>
      <c r="E34" s="44">
        <f>0.03*D3*6</f>
        <v>186.80399999999997</v>
      </c>
      <c r="F34" s="45"/>
      <c r="G34" s="16"/>
      <c r="H34" s="35">
        <f>E34+F34+G34</f>
        <v>186.80399999999997</v>
      </c>
    </row>
    <row r="35" spans="1:11" ht="45" customHeight="1" thickBot="1">
      <c r="A35" s="15"/>
      <c r="B35" s="81" t="s">
        <v>30</v>
      </c>
      <c r="C35" s="8"/>
      <c r="D35" s="8"/>
      <c r="E35" s="16"/>
      <c r="F35" s="16"/>
      <c r="G35" s="16"/>
      <c r="H35" s="35"/>
    </row>
    <row r="36" spans="1:11" ht="15.75" thickBot="1">
      <c r="A36" s="15"/>
      <c r="B36" s="46" t="s">
        <v>31</v>
      </c>
      <c r="C36" s="8"/>
      <c r="D36" s="8"/>
      <c r="E36" s="16">
        <f>2*6*D3</f>
        <v>12453.599999999999</v>
      </c>
      <c r="F36" s="16"/>
      <c r="G36" s="16"/>
      <c r="H36" s="35">
        <f>E36+F36+G36</f>
        <v>12453.599999999999</v>
      </c>
    </row>
    <row r="37" spans="1:11">
      <c r="A37" s="47"/>
      <c r="B37" s="46" t="s">
        <v>32</v>
      </c>
      <c r="C37" s="8"/>
      <c r="D37" s="8"/>
      <c r="E37" s="44">
        <f>0.95*D3*6</f>
        <v>5915.4599999999991</v>
      </c>
      <c r="F37" s="45"/>
      <c r="G37" s="16"/>
      <c r="H37" s="35">
        <f>E37+F37+G37</f>
        <v>5915.4599999999991</v>
      </c>
      <c r="K37" t="s">
        <v>33</v>
      </c>
    </row>
    <row r="38" spans="1:11" ht="15.75" thickBot="1">
      <c r="A38" s="47"/>
      <c r="B38" s="46" t="s">
        <v>34</v>
      </c>
      <c r="C38" s="8"/>
      <c r="D38" s="8"/>
      <c r="E38" s="19">
        <f>6*D3*6</f>
        <v>37360.799999999996</v>
      </c>
      <c r="F38" s="19"/>
      <c r="G38" s="16"/>
      <c r="H38" s="35">
        <f>E38+F38+G38</f>
        <v>37360.799999999996</v>
      </c>
    </row>
    <row r="39" spans="1:11" ht="15.75" customHeight="1">
      <c r="A39" s="47"/>
      <c r="B39" s="87" t="s">
        <v>52</v>
      </c>
      <c r="C39" s="8"/>
      <c r="D39" s="8"/>
      <c r="E39" s="19"/>
      <c r="F39" s="19"/>
      <c r="G39" s="16"/>
      <c r="H39" s="35"/>
    </row>
    <row r="40" spans="1:11">
      <c r="A40" s="47"/>
      <c r="B40" s="113" t="s">
        <v>53</v>
      </c>
      <c r="C40" s="8"/>
      <c r="D40" s="8"/>
      <c r="E40" s="19"/>
      <c r="F40" s="19"/>
      <c r="G40" s="16">
        <v>7663</v>
      </c>
      <c r="H40" s="35">
        <f>G40</f>
        <v>7663</v>
      </c>
    </row>
    <row r="41" spans="1:11">
      <c r="A41" s="47"/>
      <c r="B41" s="86" t="s">
        <v>54</v>
      </c>
      <c r="C41" s="8"/>
      <c r="D41" s="8"/>
      <c r="E41" s="19"/>
      <c r="F41" s="19">
        <v>164.9</v>
      </c>
      <c r="G41" s="16">
        <f>1980+560</f>
        <v>2540</v>
      </c>
      <c r="H41" s="35">
        <f>F41+G41</f>
        <v>2704.9</v>
      </c>
    </row>
    <row r="42" spans="1:11" ht="24.75" customHeight="1">
      <c r="A42" s="17"/>
      <c r="B42" s="48" t="s">
        <v>35</v>
      </c>
      <c r="C42" s="8"/>
      <c r="D42" s="8"/>
      <c r="E42" s="49">
        <f>SUM(E7:E38)</f>
        <v>167314.11599999998</v>
      </c>
      <c r="F42" s="45">
        <f>SUM(F41)</f>
        <v>164.9</v>
      </c>
      <c r="G42" s="45">
        <f>SUM(G7:G41)</f>
        <v>11126.36</v>
      </c>
      <c r="H42" s="45">
        <f>SUM(H7:H41)</f>
        <v>178605.37599999999</v>
      </c>
      <c r="I42" s="50"/>
      <c r="J42" s="50"/>
    </row>
    <row r="43" spans="1:11" ht="27" customHeight="1">
      <c r="A43" s="17"/>
      <c r="B43" s="51" t="s">
        <v>36</v>
      </c>
      <c r="C43" s="8"/>
      <c r="D43" s="8"/>
      <c r="E43" s="49"/>
      <c r="F43" s="45"/>
      <c r="G43" s="45"/>
      <c r="H43" s="52">
        <f>H42-E42</f>
        <v>11291.260000000009</v>
      </c>
      <c r="J43" s="50"/>
    </row>
    <row r="44" spans="1:11" ht="21" customHeight="1">
      <c r="A44" s="17"/>
      <c r="B44" s="18" t="s">
        <v>37</v>
      </c>
      <c r="C44" s="8"/>
      <c r="D44" s="8"/>
      <c r="E44" s="9"/>
      <c r="F44" s="16"/>
      <c r="G44" s="16"/>
      <c r="H44" s="82">
        <v>9836.4699999999993</v>
      </c>
      <c r="J44" s="50"/>
    </row>
    <row r="46" spans="1:11">
      <c r="B46" s="85" t="s">
        <v>51</v>
      </c>
      <c r="E46" s="54"/>
      <c r="F46" s="50"/>
      <c r="H46" s="53"/>
    </row>
    <row r="47" spans="1:11">
      <c r="H47" s="53"/>
    </row>
  </sheetData>
  <mergeCells count="17">
    <mergeCell ref="C7:C9"/>
    <mergeCell ref="A1:H1"/>
    <mergeCell ref="G31:G33"/>
    <mergeCell ref="H31:H33"/>
    <mergeCell ref="C31:C33"/>
    <mergeCell ref="D31:D33"/>
    <mergeCell ref="F31:F33"/>
    <mergeCell ref="E31:E33"/>
    <mergeCell ref="E25:E26"/>
    <mergeCell ref="D7:D9"/>
    <mergeCell ref="E7:E9"/>
    <mergeCell ref="F7:F9"/>
    <mergeCell ref="G7:G9"/>
    <mergeCell ref="C22:C23"/>
    <mergeCell ref="H22:H23"/>
    <mergeCell ref="D22:D23"/>
    <mergeCell ref="H7:H9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(5 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2020-04-22T03:33:57Z</dcterms:modified>
</cp:coreProperties>
</file>