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6 месяцев)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H32" i="1"/>
  <c r="E46"/>
  <c r="H46"/>
  <c r="G46"/>
  <c r="F46"/>
  <c r="G26"/>
  <c r="H45"/>
  <c r="G45"/>
  <c r="G35"/>
  <c r="G21"/>
  <c r="E43"/>
  <c r="E42"/>
  <c r="E41"/>
  <c r="E38"/>
  <c r="E37"/>
  <c r="E34"/>
  <c r="E35"/>
  <c r="E33"/>
  <c r="E32"/>
  <c r="E31"/>
  <c r="E29"/>
  <c r="E28"/>
  <c r="E27"/>
  <c r="H27" s="1"/>
  <c r="E25"/>
  <c r="H26" s="1"/>
  <c r="E23"/>
  <c r="E22"/>
  <c r="E21"/>
  <c r="E20"/>
  <c r="E17"/>
  <c r="H17" s="1"/>
  <c r="E16"/>
  <c r="H16" s="1"/>
  <c r="E15"/>
  <c r="E13" l="1"/>
  <c r="E10"/>
  <c r="E9"/>
  <c r="H9" s="1"/>
  <c r="E8"/>
  <c r="E4"/>
  <c r="E39"/>
  <c r="H35" l="1"/>
  <c r="H21"/>
  <c r="H33" l="1"/>
  <c r="H31"/>
  <c r="H34"/>
  <c r="H37"/>
  <c r="H38"/>
  <c r="H39"/>
  <c r="H41"/>
  <c r="H42"/>
  <c r="H43"/>
  <c r="H29"/>
  <c r="H28"/>
  <c r="H23"/>
  <c r="H22"/>
  <c r="H20"/>
  <c r="H15"/>
  <c r="H13"/>
  <c r="H11"/>
  <c r="H10"/>
  <c r="H8"/>
  <c r="H47" l="1"/>
</calcChain>
</file>

<file path=xl/sharedStrings.xml><?xml version="1.0" encoding="utf-8"?>
<sst xmlns="http://schemas.openxmlformats.org/spreadsheetml/2006/main" count="70" uniqueCount="58">
  <si>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</si>
  <si>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</si>
  <si>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</si>
  <si>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</si>
  <si>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</si>
  <si>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</si>
  <si>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</si>
  <si>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2.1. Промывка и регулировка системы отопления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</si>
  <si>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</si>
  <si>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</si>
  <si>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</si>
  <si>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</si>
  <si>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</si>
  <si>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</si>
  <si>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2.2. Уборка контейнерной площадки и прилегающей к ней территории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</si>
  <si>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</si>
  <si>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</si>
  <si>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</si>
  <si>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</si>
  <si>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</si>
  <si>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</si>
  <si>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</si>
  <si>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</si>
  <si>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</si>
  <si>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</si>
  <si>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</si>
  <si>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</si>
  <si>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</si>
  <si>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</si>
  <si>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</si>
  <si>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</si>
  <si>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Контроль за техническим состоянием систем инженерно-технического обеспечения в МКД (частичные осмотры отдельных инженерных элементов) :</t>
    </r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</si>
  <si>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водоснабжения и водоотведения – 1 раз в месяц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</si>
  <si>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отопления ( в отопительный период) – 2 раза в месяц</t>
    </r>
  </si>
  <si>
    <t>2. Работы, выполняемые в целях надлежащего содержания систем теплоснабжения</t>
  </si>
  <si>
    <t>1.3. Обслуживание теплового узла</t>
  </si>
  <si>
    <t xml:space="preserve">3.4. Уборка и выкашивание газонов </t>
  </si>
  <si>
    <t xml:space="preserve">    I. Работы, необходимые для  надлежащего  содержания оборудования и систем инженерно-технического обеспечения, входящих в состав общего имущества в МКД</t>
  </si>
  <si>
    <t>1. Общие работы, выполняемые для надлежащего содержания систем водоснабжения, отопления и водоотведения.</t>
  </si>
  <si>
    <t>1.4. Ревизия водосточной системы с помощью автовышки</t>
  </si>
  <si>
    <t xml:space="preserve">1.4. Проведение дератизации и дезинсекции помещений подвала </t>
  </si>
  <si>
    <t>4.1. Вывоз ТКО</t>
  </si>
  <si>
    <t>4.2. Вывоз крупногабаритного мусора</t>
  </si>
  <si>
    <t xml:space="preserve">2.3. Уборка крыльца, площадки перед входом в подъезд </t>
  </si>
  <si>
    <t>ΙΙ. Работы и услуги по содержанию иного общего имущества в МКД</t>
  </si>
  <si>
    <t xml:space="preserve">Составила:инженер  ООО"Континент": Каминская Н.И. 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</si>
  <si>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7 по ул. Хасанской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01.07.2019 по 31.12.2019 г. (6 месяцев)</t>
  </si>
  <si>
    <t>Стоимость  за 1 кв.м общей площади  24,10 руб.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</si>
  <si>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</si>
  <si>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 электрооборудования</t>
  </si>
  <si>
    <t>3.2.Съем показаний ИПУ и ОДПУ</t>
  </si>
  <si>
    <t>4.Аварийный ремонт системы "водосточки" при помощи автовышки</t>
  </si>
  <si>
    <t>очистка от снега, льда, посыпка песком-55 кв.м.</t>
  </si>
  <si>
    <t>2.2.Очистка урн от мусора</t>
  </si>
  <si>
    <t>шт.</t>
  </si>
  <si>
    <t>3.2.Очистка урн от мусора</t>
  </si>
  <si>
    <t>Работы, выполненные в целях надлежащего содержания мкд</t>
  </si>
  <si>
    <t>Замена эл.счетчика в ВРУ (Акт от 22.11.2019 г.)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</si>
</sst>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i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2" fontId="5" fillId="2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>
      <alignment horizontal="right"/>
    </xf>
    <xf numFmtId="0" fontId="1" fillId="0" borderId="6" xfId="0" applyNumberFormat="1" applyFont="1" applyFill="1" applyBorder="1" applyAlignment="1" applyProtection="1"/>
    <xf numFmtId="2" fontId="1" fillId="2" borderId="4" xfId="0" applyNumberFormat="1" applyFont="1" applyFill="1" applyBorder="1" applyAlignment="1" applyProtection="1"/>
    <xf numFmtId="2" fontId="1" fillId="2" borderId="8" xfId="0" applyNumberFormat="1" applyFont="1" applyFill="1" applyBorder="1" applyAlignment="1" applyProtection="1"/>
    <xf numFmtId="2" fontId="1" fillId="2" borderId="3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/>
    <xf numFmtId="2" fontId="1" fillId="2" borderId="5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2" fontId="1" fillId="0" borderId="14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right"/>
    </xf>
    <xf numFmtId="0" fontId="1" fillId="0" borderId="13" xfId="0" applyNumberFormat="1" applyFont="1" applyFill="1" applyBorder="1" applyAlignment="1" applyProtection="1"/>
    <xf numFmtId="2" fontId="1" fillId="0" borderId="5" xfId="0" applyNumberFormat="1" applyFont="1" applyFill="1" applyBorder="1" applyAlignment="1" applyProtection="1">
      <alignment horizontal="right" vertical="center"/>
    </xf>
    <xf numFmtId="0" fontId="1" fillId="0" borderId="15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/>
    <xf numFmtId="2" fontId="3" fillId="2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wrapText="1"/>
    </xf>
    <xf numFmtId="2" fontId="3" fillId="0" borderId="1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>
      <alignment wrapText="1"/>
    </xf>
    <xf numFmtId="4" fontId="1" fillId="0" borderId="0" xfId="0" applyNumberFormat="1" applyFont="1" applyFill="1" applyBorder="1" applyAlignment="1" applyProtection="1"/>
    <xf numFmtId="2" fontId="0" fillId="0" borderId="0" xfId="0" applyNumberFormat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right" vertical="top"/>
    </xf>
    <xf numFmtId="0" fontId="4" fillId="0" borderId="10" xfId="0" applyFont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2" xfId="0" applyFont="1" applyBorder="1" applyAlignment="1">
      <alignment horizontal="left" wrapText="1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2" fontId="3" fillId="2" borderId="5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right"/>
    </xf>
    <xf numFmtId="0" fontId="1" fillId="0" borderId="18" xfId="0" applyNumberFormat="1" applyFont="1" applyFill="1" applyBorder="1" applyAlignment="1" applyProtection="1">
      <alignment horizontal="center"/>
    </xf>
    <xf numFmtId="2" fontId="5" fillId="0" borderId="5" xfId="0" applyNumberFormat="1" applyFont="1" applyFill="1" applyBorder="1" applyAlignment="1" applyProtection="1">
      <alignment horizontal="right"/>
    </xf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6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wrapText="1"/>
    </xf>
    <xf numFmtId="0" fontId="4" fillId="0" borderId="16" xfId="0" applyFont="1" applyBorder="1" applyAlignment="1">
      <alignment wrapText="1"/>
    </xf>
    <xf numFmtId="49" fontId="1" fillId="0" borderId="6" xfId="0" applyNumberFormat="1" applyFont="1" applyFill="1" applyBorder="1" applyAlignment="1" applyProtection="1"/>
    <xf numFmtId="0" fontId="4" fillId="0" borderId="1" xfId="0" applyFont="1" applyBorder="1" applyAlignment="1">
      <alignment wrapText="1"/>
    </xf>
    <xf numFmtId="2" fontId="1" fillId="0" borderId="5" xfId="0" applyNumberFormat="1" applyFont="1" applyFill="1" applyBorder="1" applyAlignment="1" applyProtection="1">
      <alignment vertical="center"/>
    </xf>
    <xf numFmtId="0" fontId="1" fillId="0" borderId="20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>
      <alignment vertical="center"/>
    </xf>
    <xf numFmtId="0" fontId="4" fillId="0" borderId="17" xfId="0" applyFont="1" applyBorder="1" applyAlignment="1">
      <alignment vertical="top" wrapText="1"/>
    </xf>
    <xf numFmtId="2" fontId="3" fillId="2" borderId="22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wrapText="1" indent="3"/>
    </xf>
    <xf numFmtId="2" fontId="1" fillId="4" borderId="5" xfId="0" applyNumberFormat="1" applyFont="1" applyFill="1" applyBorder="1" applyAlignment="1" applyProtection="1">
      <alignment horizontal="right"/>
    </xf>
    <xf numFmtId="2" fontId="5" fillId="4" borderId="1" xfId="0" applyNumberFormat="1" applyFont="1" applyFill="1" applyBorder="1" applyAlignment="1" applyProtection="1"/>
    <xf numFmtId="2" fontId="1" fillId="4" borderId="1" xfId="0" applyNumberFormat="1" applyFont="1" applyFill="1" applyBorder="1" applyAlignment="1" applyProtection="1"/>
    <xf numFmtId="0" fontId="12" fillId="0" borderId="0" xfId="0" applyFont="1" applyBorder="1" applyAlignment="1">
      <alignment horizontal="center" wrapText="1"/>
    </xf>
    <xf numFmtId="0" fontId="0" fillId="0" borderId="0" xfId="0" applyBorder="1"/>
    <xf numFmtId="4" fontId="3" fillId="0" borderId="19" xfId="0" applyNumberFormat="1" applyFont="1" applyBorder="1"/>
    <xf numFmtId="0" fontId="9" fillId="0" borderId="1" xfId="0" applyNumberFormat="1" applyFont="1" applyFill="1" applyBorder="1" applyAlignment="1" applyProtection="1">
      <alignment horizontal="center" wrapText="1"/>
    </xf>
    <xf numFmtId="2" fontId="3" fillId="0" borderId="1" xfId="0" applyNumberFormat="1" applyFont="1" applyFill="1" applyBorder="1" applyAlignment="1" applyProtection="1">
      <alignment horizontal="center" wrapText="1"/>
    </xf>
    <xf numFmtId="2" fontId="3" fillId="0" borderId="1" xfId="0" applyNumberFormat="1" applyFont="1" applyFill="1" applyBorder="1" applyAlignment="1" applyProtection="1">
      <alignment horizontal="right"/>
    </xf>
    <xf numFmtId="2" fontId="3" fillId="2" borderId="1" xfId="0" applyNumberFormat="1" applyFont="1" applyFill="1" applyBorder="1" applyAlignment="1" applyProtection="1">
      <alignment horizontal="right"/>
    </xf>
    <xf numFmtId="2" fontId="3" fillId="2" borderId="21" xfId="0" applyNumberFormat="1" applyFont="1" applyFill="1" applyBorder="1" applyAlignment="1" applyProtection="1">
      <alignment horizontal="right"/>
    </xf>
    <xf numFmtId="0" fontId="8" fillId="0" borderId="0" xfId="0" applyFont="1" applyBorder="1" applyAlignment="1">
      <alignment horizontal="center" wrapText="1"/>
    </xf>
    <xf numFmtId="49" fontId="1" fillId="0" borderId="0" xfId="0" applyNumberFormat="1" applyFont="1" applyFill="1" applyBorder="1" applyAlignment="1" applyProtection="1">
      <alignment horizontal="right"/>
    </xf>
    <xf numFmtId="0" fontId="8" fillId="3" borderId="1" xfId="0" applyFont="1" applyFill="1" applyBorder="1" applyAlignment="1">
      <alignment horizontal="left" wrapText="1" indent="6"/>
    </xf>
    <xf numFmtId="0" fontId="1" fillId="0" borderId="14" xfId="0" applyNumberFormat="1" applyFont="1" applyFill="1" applyBorder="1" applyAlignment="1" applyProtection="1"/>
    <xf numFmtId="2" fontId="1" fillId="0" borderId="14" xfId="0" applyNumberFormat="1" applyFont="1" applyFill="1" applyBorder="1" applyAlignment="1" applyProtection="1"/>
    <xf numFmtId="0" fontId="0" fillId="0" borderId="1" xfId="0" applyBorder="1" applyAlignment="1"/>
    <xf numFmtId="49" fontId="1" fillId="0" borderId="6" xfId="0" applyNumberFormat="1" applyFont="1" applyFill="1" applyBorder="1" applyAlignment="1" applyProtection="1">
      <alignment horizontal="right"/>
    </xf>
    <xf numFmtId="0" fontId="6" fillId="0" borderId="7" xfId="0" applyNumberFormat="1" applyFont="1" applyFill="1" applyBorder="1" applyAlignment="1" applyProtection="1">
      <alignment horizontal="center" wrapText="1"/>
    </xf>
    <xf numFmtId="49" fontId="1" fillId="0" borderId="15" xfId="0" applyNumberFormat="1" applyFont="1" applyFill="1" applyBorder="1" applyAlignment="1" applyProtection="1">
      <alignment horizontal="right" vertical="top"/>
    </xf>
    <xf numFmtId="0" fontId="1" fillId="0" borderId="13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4" xfId="0" applyNumberFormat="1" applyFont="1" applyFill="1" applyBorder="1" applyAlignment="1" applyProtection="1">
      <alignment vertical="top" wrapText="1"/>
    </xf>
    <xf numFmtId="0" fontId="6" fillId="0" borderId="0" xfId="0" applyFont="1" applyAlignment="1"/>
    <xf numFmtId="2" fontId="1" fillId="5" borderId="13" xfId="0" applyNumberFormat="1" applyFont="1" applyFill="1" applyBorder="1" applyAlignment="1" applyProtection="1">
      <alignment horizontal="right"/>
    </xf>
    <xf numFmtId="49" fontId="5" fillId="0" borderId="6" xfId="0" applyNumberFormat="1" applyFont="1" applyFill="1" applyBorder="1" applyAlignment="1" applyProtection="1">
      <alignment horizontal="right"/>
    </xf>
    <xf numFmtId="0" fontId="4" fillId="0" borderId="1" xfId="0" applyFont="1" applyBorder="1" applyAlignment="1">
      <alignment vertical="top" wrapText="1"/>
    </xf>
    <xf numFmtId="0" fontId="6" fillId="0" borderId="12" xfId="0" applyFont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1" fillId="0" borderId="4" xfId="0" applyNumberFormat="1" applyFont="1" applyFill="1" applyBorder="1" applyAlignment="1" applyProtection="1"/>
    <xf numFmtId="0" fontId="15" fillId="0" borderId="0" xfId="0" applyFont="1" applyBorder="1" applyAlignment="1">
      <alignment wrapText="1"/>
    </xf>
    <xf numFmtId="0" fontId="16" fillId="0" borderId="1" xfId="0" applyNumberFormat="1" applyFont="1" applyFill="1" applyBorder="1" applyAlignment="1" applyProtection="1"/>
    <xf numFmtId="2" fontId="16" fillId="0" borderId="1" xfId="0" applyNumberFormat="1" applyFont="1" applyFill="1" applyBorder="1" applyAlignment="1" applyProtection="1"/>
    <xf numFmtId="2" fontId="17" fillId="2" borderId="1" xfId="0" applyNumberFormat="1" applyFont="1" applyFill="1" applyBorder="1" applyAlignment="1" applyProtection="1"/>
    <xf numFmtId="2" fontId="16" fillId="0" borderId="5" xfId="0" applyNumberFormat="1" applyFont="1" applyFill="1" applyBorder="1" applyAlignment="1" applyProtection="1">
      <alignment horizontal="right" vertical="center"/>
    </xf>
    <xf numFmtId="0" fontId="18" fillId="0" borderId="1" xfId="0" applyFont="1" applyBorder="1" applyAlignment="1">
      <alignment wrapText="1"/>
    </xf>
    <xf numFmtId="2" fontId="16" fillId="2" borderId="1" xfId="0" applyNumberFormat="1" applyFont="1" applyFill="1" applyBorder="1" applyAlignment="1" applyProtection="1"/>
    <xf numFmtId="2" fontId="16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/>
    <xf numFmtId="0" fontId="13" fillId="0" borderId="0" xfId="0" applyFont="1" applyAlignment="1">
      <alignment horizontal="right"/>
    </xf>
    <xf numFmtId="2" fontId="1" fillId="5" borderId="3" xfId="0" applyNumberFormat="1" applyFont="1" applyFill="1" applyBorder="1" applyAlignment="1" applyProtection="1">
      <alignment horizontal="right"/>
    </xf>
    <xf numFmtId="2" fontId="1" fillId="5" borderId="5" xfId="0" applyNumberFormat="1" applyFont="1" applyFill="1" applyBorder="1" applyAlignment="1" applyProtection="1">
      <alignment horizontal="right"/>
    </xf>
    <xf numFmtId="0" fontId="14" fillId="0" borderId="1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topLeftCell="A37" zoomScale="125" zoomScaleNormal="125" workbookViewId="0">
      <selection activeCell="K47" sqref="K47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6" width="10.5703125" customWidth="1"/>
    <col min="7" max="7" width="8.140625" customWidth="1"/>
    <col min="8" max="8" width="10.42578125" customWidth="1"/>
    <col min="9" max="10" width="9.7109375" customWidth="1"/>
  </cols>
  <sheetData>
    <row r="1" spans="1:10" ht="15" customHeight="1">
      <c r="B1" s="118"/>
      <c r="C1" s="118"/>
      <c r="D1" s="118"/>
      <c r="E1" s="118"/>
      <c r="F1" s="118"/>
      <c r="G1" s="118"/>
      <c r="H1" s="118"/>
    </row>
    <row r="2" spans="1:10" ht="63.75" customHeight="1">
      <c r="B2" s="121" t="s">
        <v>46</v>
      </c>
      <c r="C2" s="121"/>
      <c r="D2" s="121"/>
      <c r="E2" s="121"/>
      <c r="F2" s="121"/>
      <c r="G2" s="121"/>
      <c r="H2" s="121"/>
      <c r="I2" s="122"/>
      <c r="J2" s="1"/>
    </row>
    <row r="3" spans="1:10" ht="108.7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2" t="s">
        <v>30</v>
      </c>
      <c r="G3" s="2" t="s">
        <v>5</v>
      </c>
      <c r="H3" s="42" t="s">
        <v>29</v>
      </c>
    </row>
    <row r="4" spans="1:10" ht="23.25" customHeight="1">
      <c r="A4" s="2"/>
      <c r="B4" s="44" t="s">
        <v>47</v>
      </c>
      <c r="C4" s="85" t="s">
        <v>6</v>
      </c>
      <c r="D4" s="102">
        <v>822</v>
      </c>
      <c r="E4" s="86">
        <f>D4*24.1*6</f>
        <v>118861.20000000001</v>
      </c>
      <c r="F4" s="4"/>
      <c r="G4" s="4"/>
      <c r="H4" s="4"/>
    </row>
    <row r="5" spans="1:10" ht="44.25" customHeight="1" thickBot="1">
      <c r="A5" s="5"/>
      <c r="B5" s="58" t="s">
        <v>37</v>
      </c>
      <c r="C5" s="6"/>
      <c r="D5" s="6"/>
      <c r="E5" s="7"/>
      <c r="F5" s="7"/>
      <c r="G5" s="7"/>
      <c r="H5" s="7"/>
    </row>
    <row r="6" spans="1:10" ht="31.5" customHeight="1" thickBot="1">
      <c r="A6" s="8"/>
      <c r="B6" s="59" t="s">
        <v>38</v>
      </c>
      <c r="C6" s="6"/>
      <c r="D6" s="6"/>
      <c r="E6" s="7"/>
      <c r="F6" s="7"/>
      <c r="G6" s="7"/>
      <c r="H6" s="7"/>
    </row>
    <row r="7" spans="1:10" ht="42" customHeight="1">
      <c r="A7" s="9"/>
      <c r="B7" s="78" t="s">
        <v>31</v>
      </c>
      <c r="C7" s="6"/>
      <c r="D7" s="6"/>
      <c r="E7" s="6"/>
      <c r="F7" s="6"/>
      <c r="G7" s="6"/>
      <c r="H7" s="6"/>
    </row>
    <row r="8" spans="1:10" ht="17.25" customHeight="1">
      <c r="A8" s="91"/>
      <c r="B8" s="92" t="s">
        <v>32</v>
      </c>
      <c r="C8" s="93"/>
      <c r="D8" s="93"/>
      <c r="E8" s="94">
        <f>1.6*D4*6</f>
        <v>7891.2000000000007</v>
      </c>
      <c r="F8" s="93"/>
      <c r="G8" s="93"/>
      <c r="H8" s="94">
        <f>E8</f>
        <v>7891.2000000000007</v>
      </c>
      <c r="J8" s="74"/>
    </row>
    <row r="9" spans="1:10" ht="17.25" customHeight="1">
      <c r="A9" s="96"/>
      <c r="B9" s="92" t="s">
        <v>33</v>
      </c>
      <c r="C9" s="95"/>
      <c r="D9" s="95"/>
      <c r="E9" s="95">
        <f>0.19*D4*6</f>
        <v>937.08</v>
      </c>
      <c r="F9" s="95"/>
      <c r="G9" s="95"/>
      <c r="H9" s="95">
        <f>E9</f>
        <v>937.08</v>
      </c>
      <c r="J9" s="74"/>
    </row>
    <row r="10" spans="1:10" ht="18.75" customHeight="1" thickBot="1">
      <c r="A10" s="45"/>
      <c r="B10" s="60" t="s">
        <v>35</v>
      </c>
      <c r="C10" s="52"/>
      <c r="D10" s="52"/>
      <c r="E10" s="55">
        <f>1.99*6*D4</f>
        <v>9814.68</v>
      </c>
      <c r="F10" s="52"/>
      <c r="G10" s="52"/>
      <c r="H10" s="55">
        <f>E10</f>
        <v>9814.68</v>
      </c>
      <c r="J10" s="90"/>
    </row>
    <row r="11" spans="1:10" ht="16.5" customHeight="1" thickBot="1">
      <c r="A11" s="45"/>
      <c r="B11" s="60" t="s">
        <v>39</v>
      </c>
      <c r="C11" s="43"/>
      <c r="D11" s="43"/>
      <c r="E11" s="55"/>
      <c r="F11" s="43"/>
      <c r="G11" s="43"/>
      <c r="H11" s="55">
        <f>E11</f>
        <v>0</v>
      </c>
      <c r="J11" s="90"/>
    </row>
    <row r="12" spans="1:10" ht="27.75" customHeight="1" thickBot="1">
      <c r="A12" s="45"/>
      <c r="B12" s="51" t="s">
        <v>34</v>
      </c>
      <c r="C12" s="43"/>
      <c r="D12" s="43"/>
      <c r="E12" s="73"/>
      <c r="F12" s="43"/>
      <c r="G12" s="43"/>
      <c r="H12" s="73"/>
      <c r="J12" s="90"/>
    </row>
    <row r="13" spans="1:10" ht="16.5" customHeight="1" thickBot="1">
      <c r="A13" s="45"/>
      <c r="B13" s="46" t="s">
        <v>7</v>
      </c>
      <c r="C13" s="43"/>
      <c r="D13" s="43"/>
      <c r="E13" s="55">
        <f>1.5*6*D4</f>
        <v>7398</v>
      </c>
      <c r="F13" s="43"/>
      <c r="G13" s="43"/>
      <c r="H13" s="55">
        <f>E13</f>
        <v>7398</v>
      </c>
      <c r="J13" s="90"/>
    </row>
    <row r="14" spans="1:10" ht="30" customHeight="1">
      <c r="A14" s="45"/>
      <c r="B14" s="97" t="s">
        <v>48</v>
      </c>
      <c r="C14" s="43"/>
      <c r="D14" s="43"/>
      <c r="E14" s="73"/>
      <c r="F14" s="43"/>
      <c r="G14" s="43"/>
      <c r="H14" s="73"/>
      <c r="J14" s="90"/>
    </row>
    <row r="15" spans="1:10" ht="34.5" customHeight="1">
      <c r="A15" s="98"/>
      <c r="B15" s="100" t="s">
        <v>49</v>
      </c>
      <c r="C15" s="99"/>
      <c r="D15" s="43"/>
      <c r="E15" s="55">
        <f>0.09*6*D4</f>
        <v>443.88000000000005</v>
      </c>
      <c r="F15" s="43"/>
      <c r="G15" s="43"/>
      <c r="H15" s="55">
        <f>E15</f>
        <v>443.88000000000005</v>
      </c>
      <c r="J15" s="90"/>
    </row>
    <row r="16" spans="1:10" ht="17.25" customHeight="1">
      <c r="A16" s="98"/>
      <c r="B16" s="101" t="s">
        <v>50</v>
      </c>
      <c r="C16" s="99"/>
      <c r="D16" s="53"/>
      <c r="E16" s="55">
        <f>0.6*D4*6</f>
        <v>2959.2</v>
      </c>
      <c r="F16" s="53"/>
      <c r="G16" s="53"/>
      <c r="H16" s="55">
        <f>E16</f>
        <v>2959.2</v>
      </c>
      <c r="J16" s="90"/>
    </row>
    <row r="17" spans="1:10" ht="16.5" customHeight="1">
      <c r="A17" s="98"/>
      <c r="B17" s="100" t="s">
        <v>51</v>
      </c>
      <c r="C17" s="99"/>
      <c r="D17" s="53"/>
      <c r="E17" s="55">
        <f>0.2*D4*6</f>
        <v>986.40000000000009</v>
      </c>
      <c r="F17" s="53"/>
      <c r="G17" s="53"/>
      <c r="H17" s="55">
        <f>E17</f>
        <v>986.40000000000009</v>
      </c>
      <c r="J17" s="90"/>
    </row>
    <row r="18" spans="1:10" ht="24" customHeight="1" thickBot="1">
      <c r="A18" s="45"/>
      <c r="B18" s="61" t="s">
        <v>44</v>
      </c>
      <c r="C18" s="43"/>
      <c r="D18" s="43"/>
      <c r="E18" s="55"/>
      <c r="F18" s="43"/>
      <c r="G18" s="43"/>
      <c r="H18" s="55"/>
      <c r="J18" s="90"/>
    </row>
    <row r="19" spans="1:10" ht="18.75" customHeight="1" thickBot="1">
      <c r="A19" s="45"/>
      <c r="B19" s="47" t="s">
        <v>8</v>
      </c>
      <c r="C19" s="43"/>
      <c r="D19" s="43"/>
      <c r="E19" s="55"/>
      <c r="F19" s="43"/>
      <c r="G19" s="43"/>
      <c r="H19" s="73"/>
      <c r="J19" s="90"/>
    </row>
    <row r="20" spans="1:10" ht="18.75" customHeight="1" thickBot="1">
      <c r="A20" s="45"/>
      <c r="B20" s="48" t="s">
        <v>9</v>
      </c>
      <c r="C20" s="53" t="s">
        <v>6</v>
      </c>
      <c r="D20" s="43">
        <v>106.35</v>
      </c>
      <c r="E20" s="79">
        <f>2.4*6*D4</f>
        <v>11836.8</v>
      </c>
      <c r="F20" s="43"/>
      <c r="G20" s="43"/>
      <c r="H20" s="55">
        <f>E20</f>
        <v>11836.8</v>
      </c>
      <c r="J20" s="90"/>
    </row>
    <row r="21" spans="1:10" ht="18.75" customHeight="1" thickBot="1">
      <c r="A21" s="18"/>
      <c r="B21" s="49" t="s">
        <v>10</v>
      </c>
      <c r="C21" s="20" t="s">
        <v>6</v>
      </c>
      <c r="D21" s="6">
        <v>106.35</v>
      </c>
      <c r="E21" s="21">
        <f>0.4*6*D4</f>
        <v>1972.8000000000002</v>
      </c>
      <c r="F21" s="21"/>
      <c r="G21" s="14">
        <f>385</f>
        <v>385</v>
      </c>
      <c r="H21" s="11">
        <f>E21+G21</f>
        <v>2357.8000000000002</v>
      </c>
      <c r="J21" s="90"/>
    </row>
    <row r="22" spans="1:10" ht="16.5" thickBot="1">
      <c r="A22" s="9"/>
      <c r="B22" s="50" t="s">
        <v>11</v>
      </c>
      <c r="C22" s="69" t="s">
        <v>6</v>
      </c>
      <c r="D22" s="6">
        <v>230.54</v>
      </c>
      <c r="E22" s="21">
        <f>0.08*6*D4</f>
        <v>394.56</v>
      </c>
      <c r="F22" s="21"/>
      <c r="G22" s="14"/>
      <c r="H22" s="70">
        <f>E22</f>
        <v>394.56</v>
      </c>
      <c r="J22" s="90"/>
    </row>
    <row r="23" spans="1:10" ht="17.25" customHeight="1" thickBot="1">
      <c r="A23" s="9"/>
      <c r="B23" s="71" t="s">
        <v>40</v>
      </c>
      <c r="C23" s="29" t="s">
        <v>6</v>
      </c>
      <c r="D23" s="12">
        <v>210.1</v>
      </c>
      <c r="E23" s="24">
        <f>0.09*6*D4</f>
        <v>443.88000000000005</v>
      </c>
      <c r="F23" s="24"/>
      <c r="G23" s="25"/>
      <c r="H23" s="68">
        <f>E23</f>
        <v>443.88000000000005</v>
      </c>
      <c r="J23" s="90"/>
    </row>
    <row r="24" spans="1:10" ht="29.25" customHeight="1" thickBot="1">
      <c r="A24" s="9"/>
      <c r="B24" s="77" t="s">
        <v>12</v>
      </c>
      <c r="C24" s="20"/>
      <c r="D24" s="6"/>
      <c r="E24" s="21"/>
      <c r="F24" s="21"/>
      <c r="G24" s="14"/>
      <c r="H24" s="11"/>
      <c r="J24" s="90"/>
    </row>
    <row r="25" spans="1:10" ht="15.75">
      <c r="A25" s="18"/>
      <c r="B25" s="63" t="s">
        <v>13</v>
      </c>
      <c r="C25" s="10"/>
      <c r="D25" s="26"/>
      <c r="E25" s="119">
        <f>0.9*6*D4</f>
        <v>4438.8</v>
      </c>
      <c r="F25" s="22"/>
      <c r="G25" s="23"/>
      <c r="H25" s="27"/>
      <c r="J25" s="90"/>
    </row>
    <row r="26" spans="1:10" ht="15.75">
      <c r="A26" s="104"/>
      <c r="B26" s="105" t="s">
        <v>52</v>
      </c>
      <c r="C26" s="12" t="s">
        <v>6</v>
      </c>
      <c r="D26" s="29">
        <v>301.39999999999998</v>
      </c>
      <c r="E26" s="120"/>
      <c r="F26" s="25"/>
      <c r="G26" s="25">
        <f>37.5+51.8+33.6</f>
        <v>122.9</v>
      </c>
      <c r="H26" s="30">
        <f>E25+G26</f>
        <v>4561.7</v>
      </c>
      <c r="J26" s="90"/>
    </row>
    <row r="27" spans="1:10" ht="16.5" thickBot="1">
      <c r="A27" s="28"/>
      <c r="B27" s="62" t="s">
        <v>53</v>
      </c>
      <c r="C27" s="6" t="s">
        <v>54</v>
      </c>
      <c r="D27" s="29">
        <v>1</v>
      </c>
      <c r="E27" s="103">
        <f>0.03*D4*6</f>
        <v>147.96</v>
      </c>
      <c r="F27" s="24"/>
      <c r="G27" s="25"/>
      <c r="H27" s="30">
        <f>E27</f>
        <v>147.96</v>
      </c>
      <c r="J27" s="90"/>
    </row>
    <row r="28" spans="1:10" ht="32.25" customHeight="1" thickBot="1">
      <c r="A28" s="28"/>
      <c r="B28" s="49" t="s">
        <v>14</v>
      </c>
      <c r="C28" s="31" t="s">
        <v>6</v>
      </c>
      <c r="D28" s="12">
        <v>44.4</v>
      </c>
      <c r="E28" s="24">
        <f>0.45*6*D4</f>
        <v>2219.4</v>
      </c>
      <c r="F28" s="24"/>
      <c r="G28" s="25"/>
      <c r="H28" s="30">
        <f>E28</f>
        <v>2219.4</v>
      </c>
      <c r="J28" s="90"/>
    </row>
    <row r="29" spans="1:10" ht="16.5" thickBot="1">
      <c r="A29" s="9"/>
      <c r="B29" s="75" t="s">
        <v>43</v>
      </c>
      <c r="C29" s="32" t="s">
        <v>6</v>
      </c>
      <c r="D29" s="6">
        <v>8.35</v>
      </c>
      <c r="E29" s="19">
        <f>0.06*6*D4</f>
        <v>295.92</v>
      </c>
      <c r="F29" s="19"/>
      <c r="G29" s="14"/>
      <c r="H29" s="30">
        <f>E29</f>
        <v>295.92</v>
      </c>
      <c r="J29" s="90"/>
    </row>
    <row r="30" spans="1:10" ht="28.5">
      <c r="A30" s="9"/>
      <c r="B30" s="106" t="s">
        <v>15</v>
      </c>
      <c r="C30" s="56"/>
      <c r="D30" s="53"/>
      <c r="E30" s="57"/>
      <c r="F30" s="54"/>
      <c r="G30" s="54"/>
      <c r="H30" s="55"/>
      <c r="J30" s="90"/>
    </row>
    <row r="31" spans="1:10" ht="15.75">
      <c r="A31" s="66"/>
      <c r="B31" s="67" t="s">
        <v>16</v>
      </c>
      <c r="C31" s="6" t="s">
        <v>6</v>
      </c>
      <c r="D31" s="6">
        <v>301.39999999999998</v>
      </c>
      <c r="E31" s="80">
        <f>0.4*6*D4</f>
        <v>1972.8000000000002</v>
      </c>
      <c r="F31" s="34"/>
      <c r="G31" s="14"/>
      <c r="H31" s="30">
        <f>E31</f>
        <v>1972.8000000000002</v>
      </c>
      <c r="J31" s="90"/>
    </row>
    <row r="32" spans="1:10" ht="16.5" thickBot="1">
      <c r="A32" s="15"/>
      <c r="B32" s="62" t="s">
        <v>55</v>
      </c>
      <c r="C32" s="6" t="s">
        <v>54</v>
      </c>
      <c r="D32" s="6">
        <v>1</v>
      </c>
      <c r="E32" s="80">
        <f>0.04*D4*6</f>
        <v>197.28000000000003</v>
      </c>
      <c r="F32" s="34"/>
      <c r="G32" s="14"/>
      <c r="H32" s="30">
        <f>E32</f>
        <v>197.28000000000003</v>
      </c>
      <c r="J32" s="90"/>
    </row>
    <row r="33" spans="1:11" ht="27.75" customHeight="1" thickBot="1">
      <c r="A33" s="13"/>
      <c r="B33" s="64" t="s">
        <v>17</v>
      </c>
      <c r="C33" s="6" t="s">
        <v>6</v>
      </c>
      <c r="D33" s="6">
        <v>44.4</v>
      </c>
      <c r="E33" s="14">
        <f>0.3*6*D4</f>
        <v>1479.6</v>
      </c>
      <c r="F33" s="14"/>
      <c r="G33" s="14"/>
      <c r="H33" s="30">
        <f>E33</f>
        <v>1479.6</v>
      </c>
      <c r="J33" s="90"/>
    </row>
    <row r="34" spans="1:11" ht="16.5" thickBot="1">
      <c r="A34" s="13"/>
      <c r="B34" s="65" t="s">
        <v>18</v>
      </c>
      <c r="C34" s="6" t="s">
        <v>6</v>
      </c>
      <c r="D34" s="6">
        <v>8.35</v>
      </c>
      <c r="E34" s="14">
        <f>0.01*6*D4</f>
        <v>49.32</v>
      </c>
      <c r="F34" s="14"/>
      <c r="G34" s="14"/>
      <c r="H34" s="30">
        <f>E34</f>
        <v>49.32</v>
      </c>
      <c r="J34" s="90"/>
    </row>
    <row r="35" spans="1:11" ht="16.5" thickBot="1">
      <c r="A35" s="35"/>
      <c r="B35" s="60" t="s">
        <v>36</v>
      </c>
      <c r="C35" s="6" t="s">
        <v>6</v>
      </c>
      <c r="D35" s="6">
        <v>258.89999999999998</v>
      </c>
      <c r="E35" s="33">
        <f>1.09*6*D4</f>
        <v>5375.880000000001</v>
      </c>
      <c r="F35" s="34"/>
      <c r="G35" s="14">
        <f>33+95+125+52.5</f>
        <v>305.5</v>
      </c>
      <c r="H35" s="30">
        <f>E35+G35</f>
        <v>5681.380000000001</v>
      </c>
      <c r="J35" s="90"/>
      <c r="K35" t="s">
        <v>24</v>
      </c>
    </row>
    <row r="36" spans="1:11" ht="16.5" thickBot="1">
      <c r="A36" s="35"/>
      <c r="B36" s="51" t="s">
        <v>19</v>
      </c>
      <c r="C36" s="6"/>
      <c r="D36" s="6"/>
      <c r="E36" s="17"/>
      <c r="F36" s="17"/>
      <c r="G36" s="14"/>
      <c r="H36" s="30"/>
      <c r="J36" s="90"/>
    </row>
    <row r="37" spans="1:11" ht="17.25" customHeight="1" thickBot="1">
      <c r="A37" s="15"/>
      <c r="B37" s="60" t="s">
        <v>41</v>
      </c>
      <c r="C37" s="6"/>
      <c r="D37" s="6"/>
      <c r="E37" s="81">
        <f>4.42*6*D4</f>
        <v>21799.439999999999</v>
      </c>
      <c r="F37" s="34"/>
      <c r="G37" s="34"/>
      <c r="H37" s="30">
        <f t="shared" ref="H37:H43" si="0">E37</f>
        <v>21799.439999999999</v>
      </c>
      <c r="I37" s="38"/>
      <c r="J37" s="90"/>
    </row>
    <row r="38" spans="1:11" ht="15.75" customHeight="1">
      <c r="A38" s="15"/>
      <c r="B38" s="48" t="s">
        <v>42</v>
      </c>
      <c r="C38" s="6"/>
      <c r="D38" s="6"/>
      <c r="E38" s="7">
        <f>0.6*6*D4</f>
        <v>2959.2</v>
      </c>
      <c r="F38" s="34"/>
      <c r="G38" s="34"/>
      <c r="H38" s="30">
        <f t="shared" si="0"/>
        <v>2959.2</v>
      </c>
      <c r="J38" s="90"/>
    </row>
    <row r="39" spans="1:11" ht="32.25" customHeight="1" thickBot="1">
      <c r="A39" s="66"/>
      <c r="B39" s="67" t="s">
        <v>20</v>
      </c>
      <c r="C39" s="6"/>
      <c r="D39" s="6"/>
      <c r="E39" s="7">
        <f>0.02*6*D4</f>
        <v>98.64</v>
      </c>
      <c r="F39" s="34"/>
      <c r="G39" s="34"/>
      <c r="H39" s="30">
        <f t="shared" si="0"/>
        <v>98.64</v>
      </c>
      <c r="J39" s="90"/>
    </row>
    <row r="40" spans="1:11" ht="42.75" customHeight="1" thickBot="1">
      <c r="A40" s="66"/>
      <c r="B40" s="76" t="s">
        <v>21</v>
      </c>
      <c r="C40" s="6"/>
      <c r="D40" s="6"/>
      <c r="E40" s="7"/>
      <c r="F40" s="34"/>
      <c r="G40" s="34"/>
      <c r="H40" s="30"/>
      <c r="J40" s="82"/>
    </row>
    <row r="41" spans="1:11" ht="17.25" customHeight="1" thickBot="1">
      <c r="A41" s="66"/>
      <c r="B41" s="46" t="s">
        <v>22</v>
      </c>
      <c r="C41" s="6"/>
      <c r="D41" s="6"/>
      <c r="E41" s="7">
        <f>0.95*6*D4</f>
        <v>4685.3999999999996</v>
      </c>
      <c r="F41" s="34"/>
      <c r="G41" s="34"/>
      <c r="H41" s="30">
        <f t="shared" si="0"/>
        <v>4685.3999999999996</v>
      </c>
      <c r="J41" s="90"/>
    </row>
    <row r="42" spans="1:11" ht="17.25" customHeight="1">
      <c r="A42" s="66"/>
      <c r="B42" s="107" t="s">
        <v>23</v>
      </c>
      <c r="C42" s="6"/>
      <c r="D42" s="6"/>
      <c r="E42" s="7">
        <f>0.69*6*D4</f>
        <v>3403.08</v>
      </c>
      <c r="F42" s="34"/>
      <c r="G42" s="34"/>
      <c r="H42" s="30">
        <f t="shared" si="0"/>
        <v>3403.08</v>
      </c>
      <c r="J42" s="90"/>
    </row>
    <row r="43" spans="1:11" ht="18" customHeight="1">
      <c r="A43" s="66"/>
      <c r="B43" s="67" t="s">
        <v>25</v>
      </c>
      <c r="C43" s="108"/>
      <c r="D43" s="6"/>
      <c r="E43" s="7">
        <f>5*6*D4</f>
        <v>24660</v>
      </c>
      <c r="F43" s="34"/>
      <c r="G43" s="34"/>
      <c r="H43" s="30">
        <f t="shared" si="0"/>
        <v>24660</v>
      </c>
      <c r="J43" s="90"/>
    </row>
    <row r="44" spans="1:11" ht="18" customHeight="1">
      <c r="A44" s="15"/>
      <c r="B44" s="109" t="s">
        <v>56</v>
      </c>
      <c r="C44" s="110"/>
      <c r="D44" s="110"/>
      <c r="E44" s="111"/>
      <c r="F44" s="112"/>
      <c r="G44" s="112"/>
      <c r="H44" s="113"/>
      <c r="J44" s="90"/>
    </row>
    <row r="45" spans="1:11" ht="13.5" customHeight="1">
      <c r="A45" s="66"/>
      <c r="B45" s="114" t="s">
        <v>57</v>
      </c>
      <c r="C45" s="110"/>
      <c r="D45" s="110"/>
      <c r="E45" s="111"/>
      <c r="F45" s="115">
        <v>524.08000000000004</v>
      </c>
      <c r="G45" s="115">
        <f>3409+315</f>
        <v>3724</v>
      </c>
      <c r="H45" s="116">
        <f>G45+F45</f>
        <v>4248.08</v>
      </c>
      <c r="J45" s="90"/>
    </row>
    <row r="46" spans="1:11" ht="27" customHeight="1">
      <c r="A46" s="66"/>
      <c r="B46" s="36" t="s">
        <v>26</v>
      </c>
      <c r="C46" s="6"/>
      <c r="D46" s="6"/>
      <c r="E46" s="87">
        <f>SUM(E8:E45)</f>
        <v>118861.2</v>
      </c>
      <c r="F46" s="88">
        <f>SUM(F45)</f>
        <v>524.08000000000004</v>
      </c>
      <c r="G46" s="88">
        <f>SUM(G8:G45)</f>
        <v>4537.3999999999996</v>
      </c>
      <c r="H46" s="89">
        <f>SUM(H8:H45)</f>
        <v>123922.68</v>
      </c>
      <c r="J46" s="38"/>
    </row>
    <row r="47" spans="1:11" ht="27" customHeight="1">
      <c r="A47" s="66"/>
      <c r="B47" s="39" t="s">
        <v>27</v>
      </c>
      <c r="C47" s="6"/>
      <c r="D47" s="6"/>
      <c r="E47" s="37"/>
      <c r="F47" s="34"/>
      <c r="G47" s="34"/>
      <c r="H47" s="72">
        <f>H46-E46</f>
        <v>5061.4799999999959</v>
      </c>
      <c r="J47" s="38"/>
    </row>
    <row r="48" spans="1:11" ht="20.25" customHeight="1">
      <c r="A48" s="66"/>
      <c r="B48" s="16" t="s">
        <v>28</v>
      </c>
      <c r="C48" s="6"/>
      <c r="D48" s="6"/>
      <c r="E48" s="37"/>
      <c r="F48" s="34"/>
      <c r="G48" s="34"/>
      <c r="H48" s="84">
        <v>-106.72</v>
      </c>
      <c r="J48" s="38"/>
    </row>
    <row r="49" spans="2:10" ht="15" customHeight="1">
      <c r="J49" s="83"/>
    </row>
    <row r="50" spans="2:10">
      <c r="B50" s="117" t="s">
        <v>45</v>
      </c>
      <c r="E50" s="41"/>
      <c r="F50" s="38"/>
      <c r="H50" s="41"/>
      <c r="J50" s="83"/>
    </row>
    <row r="51" spans="2:10">
      <c r="F51" s="41"/>
      <c r="H51" s="40"/>
      <c r="J51" s="83"/>
    </row>
  </sheetData>
  <mergeCells count="3">
    <mergeCell ref="B1:H1"/>
    <mergeCell ref="E25:E26"/>
    <mergeCell ref="B2:I2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2019г. (6 месяцев)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2020-04-03T03:52:11Z</cp:lastPrinted>
  <dcterms:modified xsi:type="dcterms:W3CDTF">2020-04-23T01:04:03Z</dcterms:modified>
</cp:coreProperties>
</file>