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2019г. (8 месяцев)" sheetId="2" r:id="rId1"/>
    <sheet name="Лист1" sheetId="3" r:id="rId2"/>
  </sheets>
  <calcPr calcId="124519" iterate="1"/>
</workbook>
</file>

<file path=xl/calcChain.xml><?xml version="1.0" encoding="utf-8"?>
<calcChain xmlns="http://schemas.openxmlformats.org/spreadsheetml/2006/main">
  <c r="H45" i="2"/>
  <c r="E7"/>
  <c r="E8"/>
  <c r="H8" s="1"/>
  <c r="E9"/>
  <c r="E12"/>
  <c r="H12" s="1"/>
  <c r="E15"/>
  <c r="H15" s="1"/>
  <c r="E16"/>
  <c r="H16" s="1"/>
  <c r="E19"/>
  <c r="E20"/>
  <c r="E21"/>
  <c r="E22"/>
  <c r="H22" s="1"/>
  <c r="E25"/>
  <c r="E26"/>
  <c r="H26" s="1"/>
  <c r="E27"/>
  <c r="E29"/>
  <c r="H29" s="1"/>
  <c r="E31"/>
  <c r="E32"/>
  <c r="H32" s="1"/>
  <c r="E33"/>
  <c r="H33" s="1"/>
  <c r="E34"/>
  <c r="H34" s="1"/>
  <c r="E38"/>
  <c r="E39"/>
  <c r="E41"/>
  <c r="H41" s="1"/>
  <c r="E42"/>
  <c r="H42" s="1"/>
  <c r="E43"/>
  <c r="H43" s="1"/>
  <c r="G7"/>
  <c r="G25"/>
  <c r="G35"/>
  <c r="H35" s="1"/>
  <c r="G39"/>
  <c r="H39"/>
  <c r="H38"/>
  <c r="H31"/>
  <c r="H27"/>
  <c r="H21"/>
  <c r="H20"/>
  <c r="H19"/>
  <c r="H9"/>
  <c r="H7"/>
  <c r="E3"/>
  <c r="H25" l="1"/>
  <c r="H44"/>
  <c r="G44"/>
  <c r="E44"/>
</calcChain>
</file>

<file path=xl/sharedStrings.xml><?xml version="1.0" encoding="utf-8"?>
<sst xmlns="http://schemas.openxmlformats.org/spreadsheetml/2006/main" count="70" uniqueCount="58">
  <si>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</si>
  <si>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</si>
  <si>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</si>
  <si>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</si>
  <si>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</si>
  <si>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</si>
  <si>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</si>
  <si>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</si>
  <si>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</si>
  <si>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</si>
  <si>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Стоимость  за 1 кв.м общей площади руб.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</si>
  <si>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</si>
  <si>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</si>
  <si>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</si>
  <si>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</si>
  <si>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</si>
  <si>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</si>
  <si>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</si>
  <si>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1.3. Поверка теплового прибора учета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</si>
  <si>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</si>
  <si>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</si>
  <si>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</si>
  <si>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</si>
  <si>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</si>
  <si>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</si>
  <si>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</si>
  <si>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</si>
  <si>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</si>
  <si>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</si>
  <si>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</si>
  <si>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</si>
  <si>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</si>
  <si>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</si>
  <si>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</si>
  <si>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</si>
  <si>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</si>
  <si>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</si>
  <si>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</si>
  <si>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</si>
  <si>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</si>
  <si>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</si>
  <si>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</si>
  <si>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</si>
  <si>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</si>
  <si>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</si>
  <si>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</si>
  <si>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</si>
  <si>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2.Работы, выполняемые в целях надлежащего содержания систем теплоснабжения</t>
  </si>
  <si>
    <t>Снятие показаний ИПУ и ОДПУ с расчетом расходов потребления, передача в РКЦ</t>
  </si>
  <si>
    <t xml:space="preserve">2.3.Очистка урн от мусора </t>
  </si>
  <si>
    <t>шт.</t>
  </si>
  <si>
    <t>Стоимость выполненных работ по текущему ремонту и содержанию жилого дома №24 А                                    по ул. Бабушкина за период с 01.05.2019 по 31.12.2019 г.г. (8 месяцев)</t>
  </si>
  <si>
    <t>1.2. Обслуживание узла учета тепловой энергии</t>
  </si>
  <si>
    <t>очистка от снега, льда, посыпка песком-103,4 м2</t>
  </si>
  <si>
    <t>3.3. Уборка крыльца, площадки перед входом в подъезд</t>
  </si>
  <si>
    <t xml:space="preserve">3.4.Очистка урн от мусора </t>
  </si>
  <si>
    <t>3.5. Уборка и выкашивание газонов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</si>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</sst>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2" fontId="0" fillId="0" borderId="1" xfId="0" applyNumberFormat="1" applyBorder="1"/>
    <xf numFmtId="0" fontId="0" fillId="2" borderId="1" xfId="0" applyFont="1" applyFill="1" applyBorder="1"/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0" fontId="5" fillId="2" borderId="3" xfId="0" applyFont="1" applyFill="1" applyBorder="1" applyAlignment="1"/>
    <xf numFmtId="2" fontId="4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5" fillId="2" borderId="4" xfId="0" applyFont="1" applyFill="1" applyBorder="1"/>
    <xf numFmtId="2" fontId="0" fillId="0" borderId="5" xfId="0" applyNumberFormat="1" applyFont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0" borderId="7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3" xfId="0" applyNumberFormat="1" applyFont="1" applyBorder="1"/>
    <xf numFmtId="0" fontId="11" fillId="3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0" fillId="0" borderId="1" xfId="0" applyBorder="1" applyAlignment="1"/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2" fontId="0" fillId="2" borderId="7" xfId="0" applyNumberFormat="1" applyFill="1" applyBorder="1"/>
    <xf numFmtId="0" fontId="0" fillId="0" borderId="15" xfId="0" applyBorder="1"/>
    <xf numFmtId="2" fontId="0" fillId="2" borderId="16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11" fillId="0" borderId="1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wrapText="1"/>
    </xf>
    <xf numFmtId="2" fontId="5" fillId="2" borderId="18" xfId="0" applyNumberFormat="1" applyFont="1" applyFill="1" applyBorder="1"/>
    <xf numFmtId="4" fontId="5" fillId="0" borderId="6" xfId="0" applyNumberFormat="1" applyFont="1" applyBorder="1"/>
    <xf numFmtId="0" fontId="0" fillId="0" borderId="15" xfId="0" applyBorder="1" applyAlignment="1">
      <alignment horizontal="center"/>
    </xf>
    <xf numFmtId="0" fontId="10" fillId="0" borderId="0" xfId="0" applyFont="1"/>
    <xf numFmtId="2" fontId="4" fillId="2" borderId="1" xfId="0" applyNumberFormat="1" applyFon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31" zoomScale="125" zoomScaleNormal="125" zoomScalePageLayoutView="125" workbookViewId="0">
      <selection activeCell="E3" sqref="E3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.7109375" customWidth="1"/>
    <col min="5" max="5" width="13.28515625" customWidth="1"/>
    <col min="6" max="6" width="10.7109375" bestFit="1" customWidth="1"/>
    <col min="7" max="7" width="8.140625" customWidth="1"/>
    <col min="8" max="8" width="10.42578125" customWidth="1"/>
    <col min="9" max="9" width="9.7109375" bestFit="1" customWidth="1"/>
  </cols>
  <sheetData>
    <row r="1" spans="1:10" ht="38.25" customHeight="1">
      <c r="B1" s="94" t="s">
        <v>51</v>
      </c>
      <c r="C1" s="94"/>
      <c r="D1" s="94"/>
      <c r="E1" s="94"/>
      <c r="F1" s="94"/>
      <c r="G1" s="94"/>
      <c r="H1" s="94"/>
      <c r="I1" s="4"/>
      <c r="J1" s="4"/>
    </row>
    <row r="2" spans="1:10" ht="108.75" customHeight="1">
      <c r="A2" s="3" t="s">
        <v>2</v>
      </c>
      <c r="B2" s="3" t="s">
        <v>0</v>
      </c>
      <c r="C2" s="3" t="s">
        <v>8</v>
      </c>
      <c r="D2" s="3" t="s">
        <v>1</v>
      </c>
      <c r="E2" s="50" t="s">
        <v>12</v>
      </c>
      <c r="F2" s="50" t="s">
        <v>13</v>
      </c>
      <c r="G2" s="3" t="s">
        <v>6</v>
      </c>
      <c r="H2" s="50" t="s">
        <v>14</v>
      </c>
    </row>
    <row r="3" spans="1:10" ht="27.75" customHeight="1">
      <c r="A3" s="3"/>
      <c r="B3" s="3" t="s">
        <v>10</v>
      </c>
      <c r="C3" s="3" t="s">
        <v>11</v>
      </c>
      <c r="D3" s="40">
        <v>1487.61</v>
      </c>
      <c r="E3" s="51">
        <f>D3*23.89*8</f>
        <v>284312.0232</v>
      </c>
      <c r="F3" s="40"/>
      <c r="G3" s="3"/>
      <c r="H3" s="40"/>
    </row>
    <row r="4" spans="1:10" ht="40.5" customHeight="1">
      <c r="A4" s="11" t="s">
        <v>4</v>
      </c>
      <c r="B4" s="9" t="s">
        <v>3</v>
      </c>
      <c r="C4" s="1"/>
      <c r="D4" s="1"/>
      <c r="E4" s="1"/>
      <c r="F4" s="20"/>
      <c r="G4" s="1"/>
      <c r="H4" s="20"/>
    </row>
    <row r="5" spans="1:10" ht="31.5" customHeight="1">
      <c r="A5" s="10">
        <v>1</v>
      </c>
      <c r="B5" s="9" t="s">
        <v>5</v>
      </c>
      <c r="C5" s="1"/>
      <c r="D5" s="1"/>
      <c r="E5" s="1"/>
      <c r="F5" s="20"/>
      <c r="G5" s="1"/>
      <c r="H5" s="20"/>
    </row>
    <row r="6" spans="1:10" ht="15.75" thickBot="1">
      <c r="A6" s="17"/>
      <c r="B6" s="53" t="s">
        <v>15</v>
      </c>
      <c r="C6" s="18"/>
      <c r="D6" s="18"/>
      <c r="E6" s="44"/>
      <c r="F6" s="44"/>
      <c r="G6" s="18"/>
      <c r="H6" s="48"/>
    </row>
    <row r="7" spans="1:10" ht="15.75" thickBot="1">
      <c r="A7" s="17"/>
      <c r="B7" s="54" t="s">
        <v>16</v>
      </c>
      <c r="C7" s="5"/>
      <c r="D7" s="5"/>
      <c r="E7" s="52">
        <f>D3*2.55*8</f>
        <v>30347.243999999995</v>
      </c>
      <c r="F7" s="52"/>
      <c r="G7" s="5">
        <f>180+845</f>
        <v>1025</v>
      </c>
      <c r="H7" s="49">
        <f>E7+F7+G7</f>
        <v>31372.243999999995</v>
      </c>
    </row>
    <row r="8" spans="1:10" ht="15.75" thickBot="1">
      <c r="A8" s="17"/>
      <c r="B8" s="54" t="s">
        <v>17</v>
      </c>
      <c r="C8" s="19"/>
      <c r="D8" s="19"/>
      <c r="E8" s="43">
        <f>0.31*D3*8</f>
        <v>3689.2727999999997</v>
      </c>
      <c r="F8" s="43"/>
      <c r="G8" s="19"/>
      <c r="H8" s="49">
        <f>E8+F8+G8</f>
        <v>3689.2727999999997</v>
      </c>
    </row>
    <row r="9" spans="1:10" ht="18.75" customHeight="1" thickBot="1">
      <c r="A9" s="12"/>
      <c r="B9" s="54" t="s">
        <v>52</v>
      </c>
      <c r="C9" s="5"/>
      <c r="D9" s="5"/>
      <c r="E9" s="20">
        <f>1.23*D3*8</f>
        <v>14638.082399999999</v>
      </c>
      <c r="F9" s="20"/>
      <c r="G9" s="5"/>
      <c r="H9" s="49">
        <f>E9+F9+G9</f>
        <v>14638.082399999999</v>
      </c>
    </row>
    <row r="10" spans="1:10" ht="15.75" thickBot="1">
      <c r="A10" s="17"/>
      <c r="B10" s="54" t="s">
        <v>18</v>
      </c>
      <c r="C10" s="5"/>
      <c r="D10" s="5"/>
      <c r="E10" s="20"/>
      <c r="F10" s="20"/>
      <c r="G10" s="5"/>
      <c r="H10" s="49"/>
    </row>
    <row r="11" spans="1:10" ht="26.25" customHeight="1">
      <c r="A11" s="25"/>
      <c r="B11" s="13" t="s">
        <v>47</v>
      </c>
      <c r="C11" s="5"/>
      <c r="D11" s="5"/>
      <c r="E11" s="45"/>
      <c r="F11" s="45"/>
      <c r="G11" s="21"/>
      <c r="H11" s="49"/>
    </row>
    <row r="12" spans="1:10">
      <c r="A12" s="22"/>
      <c r="B12" s="55" t="s">
        <v>19</v>
      </c>
      <c r="C12" s="8"/>
      <c r="D12" s="8"/>
      <c r="E12" s="83">
        <f>1.64*D3*8</f>
        <v>19517.443199999998</v>
      </c>
      <c r="F12" s="39"/>
      <c r="G12" s="38"/>
      <c r="H12" s="49">
        <f t="shared" ref="H12:H43" si="0">E12+F12+G12</f>
        <v>19517.443199999998</v>
      </c>
    </row>
    <row r="13" spans="1:10" ht="30.75" customHeight="1" thickBot="1">
      <c r="A13" s="24"/>
      <c r="B13" s="56" t="s">
        <v>20</v>
      </c>
      <c r="C13" s="1"/>
      <c r="D13" s="7"/>
      <c r="E13" s="84"/>
      <c r="F13" s="29"/>
      <c r="G13" s="26"/>
      <c r="H13" s="49"/>
    </row>
    <row r="14" spans="1:10" s="16" customFormat="1" ht="16.5" customHeight="1" thickBot="1">
      <c r="A14" s="25"/>
      <c r="B14" s="57" t="s">
        <v>21</v>
      </c>
      <c r="C14" s="14"/>
      <c r="D14" s="15"/>
      <c r="E14" s="46"/>
      <c r="F14" s="47"/>
      <c r="G14" s="27"/>
      <c r="H14" s="49"/>
    </row>
    <row r="15" spans="1:10" ht="15.75" thickBot="1">
      <c r="A15" s="17"/>
      <c r="B15" s="58" t="s">
        <v>22</v>
      </c>
      <c r="C15" s="6"/>
      <c r="D15" s="1"/>
      <c r="E15" s="47">
        <f>0.1*D3*8</f>
        <v>1190.088</v>
      </c>
      <c r="F15" s="28"/>
      <c r="G15" s="29"/>
      <c r="H15" s="49">
        <f t="shared" si="0"/>
        <v>1190.088</v>
      </c>
    </row>
    <row r="16" spans="1:10" ht="30.75" thickBot="1">
      <c r="A16" s="17"/>
      <c r="B16" s="59" t="s">
        <v>48</v>
      </c>
      <c r="C16" s="6"/>
      <c r="D16" s="1"/>
      <c r="E16" s="47">
        <f>0.6*D3*8</f>
        <v>7140.5279999999993</v>
      </c>
      <c r="F16" s="28"/>
      <c r="G16" s="26"/>
      <c r="H16" s="49">
        <f t="shared" si="0"/>
        <v>7140.5279999999993</v>
      </c>
    </row>
    <row r="17" spans="1:8" ht="29.25" thickBot="1">
      <c r="A17" s="17"/>
      <c r="B17" s="60" t="s">
        <v>23</v>
      </c>
      <c r="C17" s="6"/>
      <c r="D17" s="1"/>
      <c r="E17" s="85"/>
      <c r="F17" s="28"/>
      <c r="G17" s="26"/>
      <c r="H17" s="49"/>
    </row>
    <row r="18" spans="1:8" ht="29.25" thickBot="1">
      <c r="A18" s="17"/>
      <c r="B18" s="61" t="s">
        <v>24</v>
      </c>
      <c r="C18" s="6"/>
      <c r="D18" s="1"/>
      <c r="E18" s="85"/>
      <c r="F18" s="28"/>
      <c r="G18" s="26"/>
      <c r="H18" s="49"/>
    </row>
    <row r="19" spans="1:8" ht="15.75" thickBot="1">
      <c r="A19" s="17"/>
      <c r="B19" s="62" t="s">
        <v>25</v>
      </c>
      <c r="C19" s="6" t="s">
        <v>11</v>
      </c>
      <c r="D19" s="91">
        <v>351.3</v>
      </c>
      <c r="E19" s="85">
        <f>2.78*D3*8</f>
        <v>33084.446399999993</v>
      </c>
      <c r="F19" s="28"/>
      <c r="G19" s="29">
        <v>145</v>
      </c>
      <c r="H19" s="49">
        <f t="shared" si="0"/>
        <v>33229.446399999993</v>
      </c>
    </row>
    <row r="20" spans="1:8" ht="15.75" thickBot="1">
      <c r="A20" s="17"/>
      <c r="B20" s="58" t="s">
        <v>26</v>
      </c>
      <c r="C20" s="6" t="s">
        <v>11</v>
      </c>
      <c r="D20" s="91">
        <v>351.3</v>
      </c>
      <c r="E20" s="85">
        <f>0.53*D3*8</f>
        <v>6307.4664000000002</v>
      </c>
      <c r="F20" s="28"/>
      <c r="G20" s="26"/>
      <c r="H20" s="49">
        <f t="shared" si="0"/>
        <v>6307.4664000000002</v>
      </c>
    </row>
    <row r="21" spans="1:8" ht="15.75" thickBot="1">
      <c r="A21" s="17"/>
      <c r="B21" s="59" t="s">
        <v>27</v>
      </c>
      <c r="C21" s="6" t="s">
        <v>11</v>
      </c>
      <c r="D21" s="91">
        <v>691.4</v>
      </c>
      <c r="E21" s="47">
        <f>0.09*D3*8</f>
        <v>1071.0791999999999</v>
      </c>
      <c r="F21" s="28"/>
      <c r="G21" s="26"/>
      <c r="H21" s="49">
        <f t="shared" si="0"/>
        <v>1071.0791999999999</v>
      </c>
    </row>
    <row r="22" spans="1:8" ht="15.75" thickBot="1">
      <c r="A22" s="17"/>
      <c r="B22" s="63" t="s">
        <v>28</v>
      </c>
      <c r="C22" s="6" t="s">
        <v>11</v>
      </c>
      <c r="D22" s="91">
        <v>516.79999999999995</v>
      </c>
      <c r="E22" s="47">
        <f>0.16*D3*8</f>
        <v>1904.1407999999999</v>
      </c>
      <c r="F22" s="28"/>
      <c r="G22" s="26"/>
      <c r="H22" s="49">
        <f t="shared" si="0"/>
        <v>1904.1407999999999</v>
      </c>
    </row>
    <row r="23" spans="1:8" ht="28.5" customHeight="1" thickBot="1">
      <c r="A23" s="24"/>
      <c r="B23" s="64" t="s">
        <v>29</v>
      </c>
      <c r="C23" s="6"/>
      <c r="D23" s="91"/>
      <c r="E23" s="47"/>
      <c r="F23" s="28"/>
      <c r="G23" s="26"/>
      <c r="H23" s="49"/>
    </row>
    <row r="24" spans="1:8">
      <c r="A24" s="17"/>
      <c r="B24" s="65" t="s">
        <v>30</v>
      </c>
      <c r="C24" s="6"/>
      <c r="D24" s="91"/>
      <c r="E24" s="47"/>
      <c r="F24" s="28"/>
      <c r="G24" s="26"/>
      <c r="H24" s="49"/>
    </row>
    <row r="25" spans="1:8" ht="17.25" customHeight="1" thickBot="1">
      <c r="A25" s="17"/>
      <c r="B25" s="63" t="s">
        <v>53</v>
      </c>
      <c r="C25" s="6" t="s">
        <v>11</v>
      </c>
      <c r="D25" s="91">
        <v>1275.7</v>
      </c>
      <c r="E25" s="47">
        <f>1.16*D3*8</f>
        <v>13805.020799999998</v>
      </c>
      <c r="F25" s="28"/>
      <c r="G25" s="29">
        <f>210+51.8</f>
        <v>261.8</v>
      </c>
      <c r="H25" s="49">
        <f t="shared" si="0"/>
        <v>14066.820799999998</v>
      </c>
    </row>
    <row r="26" spans="1:8" ht="30.75" thickBot="1">
      <c r="A26" s="17"/>
      <c r="B26" s="58" t="s">
        <v>31</v>
      </c>
      <c r="C26" s="6" t="s">
        <v>11</v>
      </c>
      <c r="D26" s="91">
        <v>15.3</v>
      </c>
      <c r="E26" s="47">
        <f>0.38*D3*8</f>
        <v>4522.3343999999997</v>
      </c>
      <c r="G26" s="26"/>
      <c r="H26" s="88">
        <f>E26</f>
        <v>4522.3343999999997</v>
      </c>
    </row>
    <row r="27" spans="1:8">
      <c r="A27" s="24"/>
      <c r="B27" s="63" t="s">
        <v>32</v>
      </c>
      <c r="C27" s="95" t="s">
        <v>11</v>
      </c>
      <c r="D27" s="97">
        <v>17.600000000000001</v>
      </c>
      <c r="E27" s="99">
        <f>0.06*D3*8</f>
        <v>714.05279999999993</v>
      </c>
      <c r="F27" s="71"/>
      <c r="G27" s="34"/>
      <c r="H27" s="101">
        <f t="shared" si="0"/>
        <v>714.05279999999993</v>
      </c>
    </row>
    <row r="28" spans="1:8" ht="15.75" thickBot="1">
      <c r="A28" s="31"/>
      <c r="B28" s="76" t="s">
        <v>44</v>
      </c>
      <c r="C28" s="96"/>
      <c r="D28" s="98"/>
      <c r="E28" s="100"/>
      <c r="F28" s="75"/>
      <c r="G28" s="74"/>
      <c r="H28" s="102"/>
    </row>
    <row r="29" spans="1:8" ht="15.75" thickBot="1">
      <c r="A29" s="31"/>
      <c r="B29" s="63" t="s">
        <v>49</v>
      </c>
      <c r="C29" s="81" t="s">
        <v>50</v>
      </c>
      <c r="D29" s="92">
        <v>3</v>
      </c>
      <c r="E29" s="86">
        <f>0.05*D3*8</f>
        <v>595.04399999999998</v>
      </c>
      <c r="F29" s="73"/>
      <c r="G29" s="74"/>
      <c r="H29" s="49">
        <f t="shared" si="0"/>
        <v>595.04399999999998</v>
      </c>
    </row>
    <row r="30" spans="1:8" ht="29.25" thickBot="1">
      <c r="A30" s="31"/>
      <c r="B30" s="64" t="s">
        <v>33</v>
      </c>
      <c r="C30" s="72"/>
      <c r="D30" s="92"/>
      <c r="E30" s="86"/>
      <c r="F30" s="73"/>
      <c r="G30" s="74"/>
      <c r="H30" s="49"/>
    </row>
    <row r="31" spans="1:8" ht="15.75" thickBot="1">
      <c r="A31" s="25"/>
      <c r="B31" s="66" t="s">
        <v>34</v>
      </c>
      <c r="C31" s="1" t="s">
        <v>11</v>
      </c>
      <c r="D31" s="91">
        <v>1275.7</v>
      </c>
      <c r="E31" s="32">
        <f>1.08*D3*8</f>
        <v>12852.9504</v>
      </c>
      <c r="F31" s="29"/>
      <c r="G31" s="29"/>
      <c r="H31" s="49">
        <f t="shared" si="0"/>
        <v>12852.9504</v>
      </c>
    </row>
    <row r="32" spans="1:8" ht="30.75" thickBot="1">
      <c r="A32" s="17"/>
      <c r="B32" s="66" t="s">
        <v>35</v>
      </c>
      <c r="C32" s="1" t="s">
        <v>11</v>
      </c>
      <c r="D32" s="91">
        <v>15.3</v>
      </c>
      <c r="E32" s="32">
        <f>0.21*D3*8</f>
        <v>2499.1847999999995</v>
      </c>
      <c r="F32" s="32"/>
      <c r="G32" s="33"/>
      <c r="H32" s="88">
        <f t="shared" si="0"/>
        <v>2499.1847999999995</v>
      </c>
    </row>
    <row r="33" spans="1:11" ht="15.75" thickBot="1">
      <c r="A33" s="17"/>
      <c r="B33" s="67" t="s">
        <v>54</v>
      </c>
      <c r="C33" s="77" t="s">
        <v>11</v>
      </c>
      <c r="D33" s="91">
        <v>17.600000000000001</v>
      </c>
      <c r="E33" s="32">
        <f>0.01*D3*8</f>
        <v>119.00879999999999</v>
      </c>
      <c r="F33" s="29"/>
      <c r="G33" s="34"/>
      <c r="H33" s="49">
        <f t="shared" si="0"/>
        <v>119.00879999999999</v>
      </c>
    </row>
    <row r="34" spans="1:11" ht="15.75" thickBot="1">
      <c r="A34" s="17"/>
      <c r="B34" s="54" t="s">
        <v>55</v>
      </c>
      <c r="C34" s="77" t="s">
        <v>50</v>
      </c>
      <c r="D34" s="91">
        <v>3</v>
      </c>
      <c r="E34" s="32">
        <f>0.05*D3*8</f>
        <v>595.04399999999998</v>
      </c>
      <c r="F34" s="29"/>
      <c r="G34" s="34"/>
      <c r="H34" s="49">
        <f t="shared" si="0"/>
        <v>595.04399999999998</v>
      </c>
    </row>
    <row r="35" spans="1:11" ht="15.75" thickBot="1">
      <c r="A35" s="17"/>
      <c r="B35" s="54" t="s">
        <v>56</v>
      </c>
      <c r="C35" s="77"/>
      <c r="D35" s="91"/>
      <c r="E35" s="32"/>
      <c r="F35" s="29"/>
      <c r="G35" s="34">
        <f>600+33+95</f>
        <v>728</v>
      </c>
      <c r="H35" s="49">
        <f>F35+G35</f>
        <v>728</v>
      </c>
    </row>
    <row r="36" spans="1:11" ht="15.75" thickBot="1">
      <c r="A36" s="22"/>
      <c r="B36" s="68" t="s">
        <v>36</v>
      </c>
      <c r="C36" s="1"/>
      <c r="D36" s="91"/>
      <c r="E36" s="87"/>
      <c r="F36" s="30"/>
      <c r="G36" s="42"/>
      <c r="H36" s="49"/>
    </row>
    <row r="37" spans="1:11">
      <c r="A37" s="24"/>
      <c r="B37" s="62" t="s">
        <v>37</v>
      </c>
      <c r="C37" s="1"/>
      <c r="D37" s="91"/>
      <c r="E37" s="88"/>
      <c r="F37" s="29"/>
      <c r="G37" s="26"/>
      <c r="H37" s="49"/>
    </row>
    <row r="38" spans="1:11" ht="15.75" thickBot="1">
      <c r="A38" s="17"/>
      <c r="B38" s="62" t="s">
        <v>38</v>
      </c>
      <c r="C38" s="1"/>
      <c r="D38" s="91"/>
      <c r="E38" s="32">
        <f>4.42*D3*8</f>
        <v>52601.889599999995</v>
      </c>
      <c r="F38" s="29"/>
      <c r="G38" s="26"/>
      <c r="H38" s="49">
        <f t="shared" si="0"/>
        <v>52601.889599999995</v>
      </c>
    </row>
    <row r="39" spans="1:11" ht="30.75" thickBot="1">
      <c r="A39" s="22"/>
      <c r="B39" s="66" t="s">
        <v>39</v>
      </c>
      <c r="C39" s="1" t="s">
        <v>50</v>
      </c>
      <c r="D39" s="91">
        <v>1</v>
      </c>
      <c r="E39" s="89">
        <f>0.04*D3*8</f>
        <v>476.03519999999997</v>
      </c>
      <c r="F39" s="30"/>
      <c r="G39" s="26">
        <f>195+152</f>
        <v>347</v>
      </c>
      <c r="H39" s="88">
        <f t="shared" si="0"/>
        <v>823.03520000000003</v>
      </c>
    </row>
    <row r="40" spans="1:11" ht="45" customHeight="1" thickBot="1">
      <c r="A40" s="25"/>
      <c r="B40" s="69" t="s">
        <v>40</v>
      </c>
      <c r="C40" s="1"/>
      <c r="D40" s="91"/>
      <c r="E40" s="32"/>
      <c r="F40" s="29"/>
      <c r="G40" s="26"/>
      <c r="H40" s="49"/>
    </row>
    <row r="41" spans="1:11" ht="15.75" thickBot="1">
      <c r="A41" s="25"/>
      <c r="B41" s="70" t="s">
        <v>41</v>
      </c>
      <c r="C41" s="1"/>
      <c r="D41" s="91"/>
      <c r="E41" s="32">
        <f>0.95*D3*8</f>
        <v>11305.835999999999</v>
      </c>
      <c r="F41" s="29"/>
      <c r="G41" s="26"/>
      <c r="H41" s="49">
        <f t="shared" si="0"/>
        <v>11305.835999999999</v>
      </c>
    </row>
    <row r="42" spans="1:11" ht="15.75" thickBot="1">
      <c r="A42" s="23"/>
      <c r="B42" s="70" t="s">
        <v>42</v>
      </c>
      <c r="C42" s="1"/>
      <c r="D42" s="91"/>
      <c r="E42" s="89">
        <f>0.49*D3*8</f>
        <v>5831.4311999999991</v>
      </c>
      <c r="F42" s="30"/>
      <c r="G42" s="26"/>
      <c r="H42" s="49">
        <f t="shared" si="0"/>
        <v>5831.4311999999991</v>
      </c>
      <c r="K42" t="s">
        <v>7</v>
      </c>
    </row>
    <row r="43" spans="1:11" ht="15.75" thickBot="1">
      <c r="A43" s="23"/>
      <c r="B43" s="70" t="s">
        <v>43</v>
      </c>
      <c r="C43" s="1"/>
      <c r="D43" s="91"/>
      <c r="E43" s="90">
        <f>5*D3*8</f>
        <v>59504.399999999994</v>
      </c>
      <c r="F43" s="41"/>
      <c r="G43" s="26"/>
      <c r="H43" s="49">
        <f t="shared" si="0"/>
        <v>59504.399999999994</v>
      </c>
    </row>
    <row r="44" spans="1:11" ht="24.75" customHeight="1">
      <c r="A44" s="22"/>
      <c r="B44" s="78" t="s">
        <v>45</v>
      </c>
      <c r="C44" s="1"/>
      <c r="D44" s="91"/>
      <c r="E44" s="87">
        <f>SUM(E7:E43)</f>
        <v>284312.02319999994</v>
      </c>
      <c r="F44" s="30"/>
      <c r="G44" s="36">
        <f>SUM(G7:G43)</f>
        <v>2506.8000000000002</v>
      </c>
      <c r="H44" s="30">
        <f>SUM(H7:H43)</f>
        <v>286818.82319999998</v>
      </c>
      <c r="I44" s="35"/>
    </row>
    <row r="45" spans="1:11" ht="27" customHeight="1">
      <c r="A45" s="22"/>
      <c r="B45" s="9" t="s">
        <v>46</v>
      </c>
      <c r="C45" s="1"/>
      <c r="D45" s="91"/>
      <c r="E45" s="87"/>
      <c r="F45" s="30"/>
      <c r="G45" s="36"/>
      <c r="H45" s="79">
        <f>E44-H44</f>
        <v>-2506.8000000000466</v>
      </c>
    </row>
    <row r="46" spans="1:11" ht="21" customHeight="1">
      <c r="A46" s="22"/>
      <c r="B46" s="2" t="s">
        <v>9</v>
      </c>
      <c r="C46" s="1"/>
      <c r="D46" s="91"/>
      <c r="E46" s="88"/>
      <c r="F46" s="29"/>
      <c r="G46" s="26"/>
      <c r="H46" s="80">
        <v>36547.67</v>
      </c>
    </row>
    <row r="47" spans="1:11">
      <c r="H47" s="93"/>
    </row>
    <row r="48" spans="1:11">
      <c r="B48" s="82" t="s">
        <v>57</v>
      </c>
      <c r="F48" s="35"/>
      <c r="H48" s="37"/>
    </row>
    <row r="49" spans="8:8">
      <c r="H49" s="37"/>
    </row>
  </sheetData>
  <mergeCells count="5">
    <mergeCell ref="B1:H1"/>
    <mergeCell ref="C27:C28"/>
    <mergeCell ref="D27:D28"/>
    <mergeCell ref="E27:E28"/>
    <mergeCell ref="H27:H28"/>
  </mergeCells>
  <phoneticPr fontId="6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(8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2020-05-22T00:55:10Z</dcterms:modified>
</cp:coreProperties>
</file>